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Rachel\Desktop\Sheridans Rachel\Psychologist\Newsletter\"/>
    </mc:Choice>
  </mc:AlternateContent>
  <xr:revisionPtr revIDLastSave="0" documentId="8_{DD1B3D48-9174-49CE-B074-F35726DD31E0}" xr6:coauthVersionLast="47" xr6:coauthVersionMax="47" xr10:uidLastSave="{00000000-0000-0000-0000-000000000000}"/>
  <bookViews>
    <workbookView xWindow="-28920" yWindow="-4365" windowWidth="29040" windowHeight="15720" xr2:uid="{1A81DDA7-676D-4515-93B0-2F17302C5F78}"/>
  </bookViews>
  <sheets>
    <sheet name="Tax Calculator"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94" i="1" l="1"/>
  <c r="E93" i="1"/>
  <c r="E92" i="1"/>
  <c r="E84" i="1"/>
  <c r="E83" i="1"/>
  <c r="E82" i="1"/>
  <c r="E73" i="1"/>
  <c r="E72" i="1"/>
  <c r="E71" i="1"/>
  <c r="E70" i="1"/>
  <c r="B57" i="1"/>
  <c r="E46" i="1"/>
  <c r="E45" i="1"/>
  <c r="E44" i="1"/>
  <c r="B43" i="1"/>
  <c r="B37" i="1"/>
  <c r="F96" i="1" s="1"/>
  <c r="F97" i="1" s="1"/>
  <c r="B41" i="1" l="1"/>
  <c r="F86" i="1"/>
  <c r="F87" i="1" s="1"/>
  <c r="F75" i="1"/>
  <c r="F76" i="1" s="1"/>
  <c r="B39" i="1" s="1"/>
  <c r="F49" i="1"/>
  <c r="F50" i="1" s="1"/>
  <c r="B45" i="1" s="1"/>
  <c r="B47" i="1" s="1"/>
  <c r="B59" i="1" l="1"/>
  <c r="B63" i="1" s="1"/>
  <c r="B49" i="1"/>
</calcChain>
</file>

<file path=xl/sharedStrings.xml><?xml version="1.0" encoding="utf-8"?>
<sst xmlns="http://schemas.openxmlformats.org/spreadsheetml/2006/main" count="67" uniqueCount="60">
  <si>
    <t>How much do I need to put aside for tax?</t>
  </si>
  <si>
    <r>
      <t xml:space="preserve">This calculator will provide you with an indication of your </t>
    </r>
    <r>
      <rPr>
        <b/>
        <sz val="11"/>
        <color theme="1"/>
        <rFont val="Calibri"/>
        <family val="2"/>
      </rPr>
      <t>average income tax rate</t>
    </r>
    <r>
      <rPr>
        <sz val="11"/>
        <color theme="1"/>
        <rFont val="Calibri"/>
        <family val="2"/>
        <scheme val="minor"/>
      </rPr>
      <t xml:space="preserve"> so you can work out how much money to put aside each month to meet your tax obligations at the end of the year. </t>
    </r>
  </si>
  <si>
    <t xml:space="preserve">Please note:  This is a guide and the actual amount you need may be higher, or lower, depending on your final income and profit. </t>
  </si>
  <si>
    <t>Please enter your answers in "Yellow" fields only</t>
  </si>
  <si>
    <t>What is your name?</t>
  </si>
  <si>
    <t>Do you have a HECS Debt?</t>
  </si>
  <si>
    <t>No</t>
  </si>
  <si>
    <t xml:space="preserve">  - Use the drop down arrow at the side to choose Yes or No</t>
  </si>
  <si>
    <t>When you complete your tax return do you state that you are a Couple/Family?</t>
  </si>
  <si>
    <t xml:space="preserve"> If you are a couple or family,  the threshold for paying the Medicare Levy Surcharge is higher. </t>
  </si>
  <si>
    <t>Do you have Private Health Insurance?</t>
  </si>
  <si>
    <t>Yes</t>
  </si>
  <si>
    <t>If you have Private Health Insurance you do not need to pay the Medicare Levy Surcharge.</t>
  </si>
  <si>
    <r>
      <t>Enter your YTD (Year to Date)</t>
    </r>
    <r>
      <rPr>
        <b/>
        <sz val="11"/>
        <color theme="1"/>
        <rFont val="Calibri"/>
        <family val="2"/>
      </rPr>
      <t xml:space="preserve"> salary and wages income</t>
    </r>
  </si>
  <si>
    <t>You can obtain this information from your latest payslip or your MyGov account, if it is linked to the ATO.</t>
  </si>
  <si>
    <r>
      <t xml:space="preserve">Enter estimated </t>
    </r>
    <r>
      <rPr>
        <b/>
        <sz val="11"/>
        <color theme="1"/>
        <rFont val="Calibri"/>
        <family val="2"/>
      </rPr>
      <t>annualised</t>
    </r>
    <r>
      <rPr>
        <sz val="11"/>
        <color theme="1"/>
        <rFont val="Calibri"/>
        <family val="2"/>
        <scheme val="minor"/>
      </rPr>
      <t xml:space="preserve"> salary and wages income</t>
    </r>
  </si>
  <si>
    <t>&lt;&lt; For simplicity, work out your monthly average salary and times that by 12.</t>
  </si>
  <si>
    <t xml:space="preserve">Add up how much you've earned each month this year.  Then divide that number by the number of months so far this year. This is your average monthly income.  Multiply this by 12 to get your estimated annualised income. </t>
  </si>
  <si>
    <t>If you won't receive any more salary and wages for the rest of the year, just enter your YTD (Year to Date) salary and wages</t>
  </si>
  <si>
    <r>
      <t xml:space="preserve">Enter your YTD (Year to Date) </t>
    </r>
    <r>
      <rPr>
        <b/>
        <sz val="11"/>
        <color theme="1"/>
        <rFont val="Calibri"/>
        <family val="2"/>
      </rPr>
      <t>Sole trader/business profit</t>
    </r>
  </si>
  <si>
    <t xml:space="preserve"> You can obtain this figure from your profit and loss spreadsheet, or from your accountant</t>
  </si>
  <si>
    <r>
      <t xml:space="preserve">Enter estimated </t>
    </r>
    <r>
      <rPr>
        <b/>
        <sz val="11"/>
        <color theme="1"/>
        <rFont val="Calibri"/>
        <family val="2"/>
      </rPr>
      <t>annualised</t>
    </r>
    <r>
      <rPr>
        <sz val="11"/>
        <color theme="1"/>
        <rFont val="Calibri"/>
        <family val="2"/>
        <scheme val="minor"/>
      </rPr>
      <t xml:space="preserve"> business/sole trader profit</t>
    </r>
  </si>
  <si>
    <t>&lt;&lt; For simplicity, work out your monthly average profit and times that by 12.</t>
  </si>
  <si>
    <t>Add up how much profit you've made each month this year.  Then divide that number by the number of months so far this year.  This is your average monthly profit.  To work out your annualised profit, multiply your average monthly profit by 12. If you are no longer running the business, just use your YTD (Year to Date) figure.</t>
  </si>
  <si>
    <r>
      <t>Enter any other estimated</t>
    </r>
    <r>
      <rPr>
        <b/>
        <sz val="11"/>
        <color theme="1"/>
        <rFont val="Calibri"/>
        <family val="2"/>
      </rPr>
      <t xml:space="preserve"> annual</t>
    </r>
    <r>
      <rPr>
        <sz val="11"/>
        <color theme="1"/>
        <rFont val="Calibri"/>
        <family val="2"/>
        <scheme val="minor"/>
      </rPr>
      <t xml:space="preserve"> income - eg dividends, rental income, interest etc</t>
    </r>
  </si>
  <si>
    <t>Taxable Income/Estimated Profit</t>
  </si>
  <si>
    <t>Medicare levy rate</t>
  </si>
  <si>
    <t>Tax on taxable Income</t>
  </si>
  <si>
    <t>HELP - 2026–27 repayment income thresholds and rates</t>
  </si>
  <si>
    <t>Medicare levy</t>
  </si>
  <si>
    <t>From</t>
  </si>
  <si>
    <t>To</t>
  </si>
  <si>
    <t>Repayment rate</t>
  </si>
  <si>
    <t>Medicare Levy Surcharge</t>
  </si>
  <si>
    <t>HECS/HELP Repayment</t>
  </si>
  <si>
    <t>Total Tax Payable</t>
  </si>
  <si>
    <t>Effective/Average tax rate</t>
  </si>
  <si>
    <t>&lt;&lt; This is the rate that you can use on a monthly basis to work out your tax</t>
  </si>
  <si>
    <t>Taxable Income</t>
  </si>
  <si>
    <t>HECS Repayment</t>
  </si>
  <si>
    <t>How much have you paid in PAYG Installments to the Tax Office so far this year?</t>
  </si>
  <si>
    <t>First Quarter</t>
  </si>
  <si>
    <t>Second Quarter</t>
  </si>
  <si>
    <t>Third Quarter</t>
  </si>
  <si>
    <t>Fourth Quarter</t>
  </si>
  <si>
    <t>Total</t>
  </si>
  <si>
    <t>Cash still  required for end of year tax</t>
  </si>
  <si>
    <t xml:space="preserve">How much cash do you have currently put aside for tax? </t>
  </si>
  <si>
    <t>Shortfall</t>
  </si>
  <si>
    <t>&lt;&lt;This is how much money that you need to save for your tax this year</t>
  </si>
  <si>
    <t>DISCLAIMER</t>
  </si>
  <si>
    <t>Income Tax Rates 2026/07</t>
  </si>
  <si>
    <t xml:space="preserve">This is an estimate only and should only be used as guidance. The final figures may change depending on your final income and profit. </t>
  </si>
  <si>
    <t>Tax on taxable income</t>
  </si>
  <si>
    <t>Medicare Levy Rates</t>
  </si>
  <si>
    <t>Single</t>
  </si>
  <si>
    <t>Medicare levy surcharge</t>
  </si>
  <si>
    <t>Family &amp; Couple</t>
  </si>
  <si>
    <t>Simple Tax Calculator for 2027 ( July 2026 to June 2027)  Financial Year - (Australian Tax Resident)</t>
  </si>
  <si>
    <t>www.AccountantforPsychologists.com.au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</si>
</sst>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43" formatCode="_-* #,##0.00_-;\-* #,##0.00_-;_-* &quot;-&quot;??_-;_-@_-"/>
    <numFmt numFmtId="164" formatCode="_-* #,##0_-;\-* #,##0_-;_-* &quot;-&quot;??_-;_-@_-"/>
  </numFmts>
  <fonts count="11" x14ac:knownFonts="1">
    <font>
      <sz val="11"/>
      <color theme="1"/>
      <name val="Calibri"/>
      <family val="2"/>
      <scheme val="minor"/>
    </font>
    <font>
      <sz val="11"/>
      <color theme="1"/>
      <name val="Calibri"/>
      <family val="2"/>
      <scheme val="minor"/>
    </font>
    <font>
      <b/>
      <sz val="11"/>
      <color theme="1"/>
      <name val="Calibri"/>
      <family val="2"/>
      <scheme val="minor"/>
    </font>
    <font>
      <b/>
      <sz val="16"/>
      <color theme="1"/>
      <name val="Calibri"/>
      <family val="2"/>
      <scheme val="minor"/>
    </font>
    <font>
      <b/>
      <sz val="11"/>
      <color theme="1"/>
      <name val="Calibri"/>
      <family val="2"/>
    </font>
    <font>
      <b/>
      <sz val="12"/>
      <color theme="1"/>
      <name val="Calibri"/>
      <family val="2"/>
      <scheme val="minor"/>
    </font>
    <font>
      <i/>
      <sz val="11"/>
      <color theme="1"/>
      <name val="Calibri"/>
      <family val="2"/>
      <scheme val="minor"/>
    </font>
    <font>
      <b/>
      <sz val="14"/>
      <color theme="1"/>
      <name val="Calibri"/>
      <family val="2"/>
      <scheme val="minor"/>
    </font>
    <font>
      <sz val="14"/>
      <color theme="1"/>
      <name val="Calibri"/>
      <family val="2"/>
      <scheme val="minor"/>
    </font>
    <font>
      <u/>
      <sz val="11"/>
      <color theme="10"/>
      <name val="Calibri"/>
      <family val="2"/>
      <scheme val="minor"/>
    </font>
    <font>
      <u/>
      <sz val="16"/>
      <color theme="10"/>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9" tint="0.39997558519241921"/>
        <bgColor indexed="64"/>
      </patternFill>
    </fill>
    <fill>
      <patternFill patternType="solid">
        <fgColor theme="9" tint="0.59999389629810485"/>
        <bgColor indexed="64"/>
      </patternFill>
    </fill>
  </fills>
  <borders count="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9" fillId="0" borderId="0" applyNumberFormat="0" applyFill="0" applyBorder="0" applyAlignment="0" applyProtection="0"/>
  </cellStyleXfs>
  <cellXfs count="38">
    <xf numFmtId="0" fontId="0" fillId="0" borderId="0" xfId="0"/>
    <xf numFmtId="0" fontId="3" fillId="0" borderId="0" xfId="0" applyFont="1"/>
    <xf numFmtId="0" fontId="2" fillId="0" borderId="0" xfId="0" applyFont="1"/>
    <xf numFmtId="0" fontId="5" fillId="0" borderId="0" xfId="0" applyFont="1"/>
    <xf numFmtId="0" fontId="0" fillId="0" borderId="0" xfId="0" applyAlignment="1">
      <alignment wrapText="1"/>
    </xf>
    <xf numFmtId="0" fontId="0" fillId="2" borderId="1" xfId="0" applyFill="1" applyBorder="1"/>
    <xf numFmtId="164" fontId="0" fillId="0" borderId="0" xfId="1" applyNumberFormat="1" applyFont="1"/>
    <xf numFmtId="0" fontId="6" fillId="0" borderId="0" xfId="0" applyFont="1" applyAlignment="1">
      <alignment wrapText="1"/>
    </xf>
    <xf numFmtId="164" fontId="0" fillId="2" borderId="2" xfId="1" applyNumberFormat="1" applyFont="1" applyFill="1" applyBorder="1"/>
    <xf numFmtId="164" fontId="0" fillId="3" borderId="0" xfId="1" applyNumberFormat="1" applyFont="1" applyFill="1" applyBorder="1"/>
    <xf numFmtId="0" fontId="0" fillId="2" borderId="2" xfId="0" applyFill="1" applyBorder="1"/>
    <xf numFmtId="0" fontId="7" fillId="0" borderId="0" xfId="0" applyFont="1"/>
    <xf numFmtId="164" fontId="7" fillId="4" borderId="1" xfId="1" applyNumberFormat="1" applyFont="1" applyFill="1" applyBorder="1"/>
    <xf numFmtId="9" fontId="2" fillId="0" borderId="0" xfId="0" applyNumberFormat="1" applyFont="1"/>
    <xf numFmtId="164" fontId="0" fillId="5" borderId="0" xfId="0" applyNumberFormat="1" applyFill="1"/>
    <xf numFmtId="0" fontId="2" fillId="3" borderId="0" xfId="0" applyFont="1" applyFill="1"/>
    <xf numFmtId="0" fontId="0" fillId="3" borderId="0" xfId="0" applyFill="1"/>
    <xf numFmtId="9" fontId="0" fillId="0" borderId="0" xfId="0" applyNumberFormat="1"/>
    <xf numFmtId="0" fontId="2" fillId="3" borderId="0" xfId="0" applyFont="1" applyFill="1" applyAlignment="1">
      <alignment horizontal="center"/>
    </xf>
    <xf numFmtId="164" fontId="0" fillId="5" borderId="0" xfId="1" applyNumberFormat="1" applyFont="1" applyFill="1"/>
    <xf numFmtId="164" fontId="0" fillId="3" borderId="0" xfId="1" applyNumberFormat="1" applyFont="1" applyFill="1"/>
    <xf numFmtId="9" fontId="0" fillId="3" borderId="0" xfId="0" applyNumberFormat="1" applyFill="1"/>
    <xf numFmtId="6" fontId="0" fillId="0" borderId="0" xfId="0" applyNumberFormat="1"/>
    <xf numFmtId="164" fontId="2" fillId="5" borderId="0" xfId="0" applyNumberFormat="1" applyFont="1" applyFill="1"/>
    <xf numFmtId="164" fontId="0" fillId="0" borderId="0" xfId="0" applyNumberFormat="1"/>
    <xf numFmtId="164" fontId="2" fillId="0" borderId="0" xfId="0" applyNumberFormat="1" applyFont="1"/>
    <xf numFmtId="10" fontId="7" fillId="4" borderId="0" xfId="2" applyNumberFormat="1" applyFont="1" applyFill="1"/>
    <xf numFmtId="164" fontId="0" fillId="3" borderId="0" xfId="0" applyNumberFormat="1" applyFill="1"/>
    <xf numFmtId="0" fontId="2" fillId="5" borderId="0" xfId="0" applyFont="1" applyFill="1" applyAlignment="1">
      <alignment horizontal="center"/>
    </xf>
    <xf numFmtId="164" fontId="2" fillId="4" borderId="0" xfId="0" applyNumberFormat="1" applyFont="1" applyFill="1"/>
    <xf numFmtId="3" fontId="0" fillId="2" borderId="2" xfId="0" applyNumberFormat="1" applyFill="1" applyBorder="1"/>
    <xf numFmtId="164" fontId="7" fillId="4" borderId="0" xfId="0" applyNumberFormat="1" applyFont="1" applyFill="1"/>
    <xf numFmtId="0" fontId="8" fillId="0" borderId="0" xfId="0" applyFont="1"/>
    <xf numFmtId="10" fontId="0" fillId="3" borderId="0" xfId="0" applyNumberFormat="1" applyFill="1"/>
    <xf numFmtId="43" fontId="0" fillId="3" borderId="0" xfId="0" applyNumberFormat="1" applyFill="1"/>
    <xf numFmtId="0" fontId="0" fillId="2" borderId="0" xfId="0" applyFill="1"/>
    <xf numFmtId="0" fontId="10" fillId="0" borderId="0" xfId="3" applyFont="1" applyAlignment="1">
      <alignment horizontal="center"/>
    </xf>
    <xf numFmtId="0" fontId="0" fillId="0" borderId="0" xfId="0" applyAlignment="1">
      <alignment horizontal="center"/>
    </xf>
  </cellXfs>
  <cellStyles count="4">
    <cellStyle name="Comma" xfId="1" builtinId="3"/>
    <cellStyle name="Hyperlink" xfId="3" builtinId="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26</xdr:col>
      <xdr:colOff>28575</xdr:colOff>
      <xdr:row>0</xdr:row>
      <xdr:rowOff>0</xdr:rowOff>
    </xdr:from>
    <xdr:to>
      <xdr:col>28</xdr:col>
      <xdr:colOff>478701</xdr:colOff>
      <xdr:row>2</xdr:row>
      <xdr:rowOff>194289</xdr:rowOff>
    </xdr:to>
    <xdr:pic>
      <xdr:nvPicPr>
        <xdr:cNvPr id="2" name="Picture 1">
          <a:extLst>
            <a:ext uri="{FF2B5EF4-FFF2-40B4-BE49-F238E27FC236}">
              <a16:creationId xmlns:a16="http://schemas.microsoft.com/office/drawing/2014/main" id="{740546D9-1203-454E-B18B-CDE067FBCD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485100" y="0"/>
          <a:ext cx="1672501" cy="706755"/>
        </a:xfrm>
        <a:prstGeom prst="rect">
          <a:avLst/>
        </a:prstGeom>
      </xdr:spPr>
    </xdr:pic>
    <xdr:clientData/>
  </xdr:twoCellAnchor>
  <xdr:twoCellAnchor editAs="oneCell">
    <xdr:from>
      <xdr:col>26</xdr:col>
      <xdr:colOff>28575</xdr:colOff>
      <xdr:row>0</xdr:row>
      <xdr:rowOff>0</xdr:rowOff>
    </xdr:from>
    <xdr:to>
      <xdr:col>28</xdr:col>
      <xdr:colOff>474891</xdr:colOff>
      <xdr:row>2</xdr:row>
      <xdr:rowOff>194289</xdr:rowOff>
    </xdr:to>
    <xdr:pic>
      <xdr:nvPicPr>
        <xdr:cNvPr id="3" name="Picture 2">
          <a:extLst>
            <a:ext uri="{FF2B5EF4-FFF2-40B4-BE49-F238E27FC236}">
              <a16:creationId xmlns:a16="http://schemas.microsoft.com/office/drawing/2014/main" id="{B796E4F2-C432-4CDC-A3EC-BE07D996F79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485100" y="0"/>
          <a:ext cx="1668691" cy="706755"/>
        </a:xfrm>
        <a:prstGeom prst="rect">
          <a:avLst/>
        </a:prstGeom>
      </xdr:spPr>
    </xdr:pic>
    <xdr:clientData/>
  </xdr:twoCellAnchor>
  <xdr:twoCellAnchor editAs="oneCell">
    <xdr:from>
      <xdr:col>0</xdr:col>
      <xdr:colOff>2564423</xdr:colOff>
      <xdr:row>68</xdr:row>
      <xdr:rowOff>125604</xdr:rowOff>
    </xdr:from>
    <xdr:to>
      <xdr:col>2</xdr:col>
      <xdr:colOff>46928</xdr:colOff>
      <xdr:row>77</xdr:row>
      <xdr:rowOff>83185</xdr:rowOff>
    </xdr:to>
    <xdr:pic>
      <xdr:nvPicPr>
        <xdr:cNvPr id="8" name="Picture 7">
          <a:extLst>
            <a:ext uri="{FF2B5EF4-FFF2-40B4-BE49-F238E27FC236}">
              <a16:creationId xmlns:a16="http://schemas.microsoft.com/office/drawing/2014/main" id="{8FE10167-8787-4F5B-B510-3AB142741DB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564423" y="16883324"/>
          <a:ext cx="3988882" cy="1565387"/>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ccountantforpsychologists.com.a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42143-92E7-46BC-9F96-13B575C89C52}">
  <dimension ref="A1:AA99"/>
  <sheetViews>
    <sheetView tabSelected="1" topLeftCell="A44" zoomScale="91" zoomScaleNormal="130" workbookViewId="0">
      <selection activeCell="A2" sqref="A2:XFD2"/>
    </sheetView>
  </sheetViews>
  <sheetFormatPr defaultRowHeight="14.5" x14ac:dyDescent="0.35"/>
  <cols>
    <col min="1" max="1" width="67.1796875" customWidth="1"/>
    <col min="2" max="2" width="25.81640625" customWidth="1"/>
    <col min="5" max="5" width="32.1796875" hidden="1" customWidth="1"/>
    <col min="6" max="6" width="11.1796875" hidden="1" customWidth="1"/>
    <col min="7" max="7" width="9.1796875" hidden="1" customWidth="1"/>
    <col min="8" max="8" width="8.7265625" hidden="1" customWidth="1"/>
    <col min="9" max="9" width="8.7265625" customWidth="1"/>
    <col min="10" max="13" width="9.1796875" customWidth="1"/>
    <col min="14" max="14" width="11.54296875" customWidth="1"/>
    <col min="15" max="15" width="13.26953125" customWidth="1"/>
    <col min="16" max="20" width="11.54296875" customWidth="1"/>
    <col min="21" max="25" width="9.1796875" customWidth="1"/>
  </cols>
  <sheetData>
    <row r="1" spans="1:17" ht="21" x14ac:dyDescent="0.5">
      <c r="A1" s="1" t="s">
        <v>58</v>
      </c>
    </row>
    <row r="2" spans="1:17" s="37" customFormat="1" ht="18.5" customHeight="1" x14ac:dyDescent="0.5">
      <c r="A2" s="36" t="s">
        <v>59</v>
      </c>
    </row>
    <row r="3" spans="1:17" ht="21" x14ac:dyDescent="0.5">
      <c r="A3" s="1" t="s">
        <v>0</v>
      </c>
    </row>
    <row r="4" spans="1:17" ht="21" x14ac:dyDescent="0.5">
      <c r="A4" s="1"/>
    </row>
    <row r="5" spans="1:17" x14ac:dyDescent="0.35">
      <c r="A5" t="s">
        <v>1</v>
      </c>
    </row>
    <row r="6" spans="1:17" x14ac:dyDescent="0.35">
      <c r="A6" s="2"/>
    </row>
    <row r="7" spans="1:17" x14ac:dyDescent="0.35">
      <c r="A7" s="2" t="s">
        <v>2</v>
      </c>
    </row>
    <row r="8" spans="1:17" x14ac:dyDescent="0.35">
      <c r="A8" s="2"/>
    </row>
    <row r="9" spans="1:17" ht="15.5" x14ac:dyDescent="0.35">
      <c r="Q9" s="3"/>
    </row>
    <row r="10" spans="1:17" x14ac:dyDescent="0.35">
      <c r="A10" t="s">
        <v>3</v>
      </c>
    </row>
    <row r="11" spans="1:17" ht="15" thickBot="1" x14ac:dyDescent="0.4">
      <c r="A11" s="4"/>
      <c r="Q11" s="2"/>
    </row>
    <row r="12" spans="1:17" ht="15" thickBot="1" x14ac:dyDescent="0.4">
      <c r="A12" s="4" t="s">
        <v>4</v>
      </c>
      <c r="B12" s="5"/>
    </row>
    <row r="13" spans="1:17" ht="15" thickBot="1" x14ac:dyDescent="0.4">
      <c r="A13" s="4"/>
    </row>
    <row r="14" spans="1:17" ht="15" thickBot="1" x14ac:dyDescent="0.4">
      <c r="A14" s="4" t="s">
        <v>5</v>
      </c>
      <c r="B14" s="5" t="s">
        <v>11</v>
      </c>
      <c r="C14" t="s">
        <v>7</v>
      </c>
    </row>
    <row r="15" spans="1:17" ht="15" thickBot="1" x14ac:dyDescent="0.4">
      <c r="A15" s="4"/>
    </row>
    <row r="16" spans="1:17" ht="29.5" thickBot="1" x14ac:dyDescent="0.4">
      <c r="A16" s="4" t="s">
        <v>8</v>
      </c>
      <c r="B16" s="5" t="s">
        <v>6</v>
      </c>
      <c r="C16" t="s">
        <v>7</v>
      </c>
      <c r="F16" s="6"/>
    </row>
    <row r="17" spans="1:17" ht="29" x14ac:dyDescent="0.35">
      <c r="A17" s="7" t="s">
        <v>9</v>
      </c>
    </row>
    <row r="18" spans="1:17" ht="15" thickBot="1" x14ac:dyDescent="0.4">
      <c r="A18" s="4"/>
    </row>
    <row r="19" spans="1:17" ht="15" thickBot="1" x14ac:dyDescent="0.4">
      <c r="A19" s="4" t="s">
        <v>10</v>
      </c>
      <c r="B19" s="5" t="s">
        <v>11</v>
      </c>
      <c r="C19" t="s">
        <v>7</v>
      </c>
      <c r="Q19" s="2"/>
    </row>
    <row r="20" spans="1:17" ht="29" x14ac:dyDescent="0.35">
      <c r="A20" s="7" t="s">
        <v>12</v>
      </c>
    </row>
    <row r="21" spans="1:17" x14ac:dyDescent="0.35">
      <c r="A21" s="4"/>
    </row>
    <row r="22" spans="1:17" x14ac:dyDescent="0.35">
      <c r="A22" s="4" t="s">
        <v>13</v>
      </c>
      <c r="B22" s="8"/>
    </row>
    <row r="23" spans="1:17" ht="29" x14ac:dyDescent="0.35">
      <c r="A23" s="7" t="s">
        <v>14</v>
      </c>
    </row>
    <row r="24" spans="1:17" x14ac:dyDescent="0.35">
      <c r="A24" s="4"/>
    </row>
    <row r="25" spans="1:17" x14ac:dyDescent="0.35">
      <c r="A25" s="4" t="s">
        <v>15</v>
      </c>
      <c r="B25" s="8"/>
      <c r="C25" t="s">
        <v>16</v>
      </c>
    </row>
    <row r="26" spans="1:17" ht="43.5" x14ac:dyDescent="0.35">
      <c r="A26" s="7" t="s">
        <v>17</v>
      </c>
    </row>
    <row r="27" spans="1:17" ht="29" x14ac:dyDescent="0.35">
      <c r="A27" s="7" t="s">
        <v>18</v>
      </c>
    </row>
    <row r="28" spans="1:17" x14ac:dyDescent="0.35">
      <c r="A28" s="7"/>
    </row>
    <row r="29" spans="1:17" x14ac:dyDescent="0.35">
      <c r="A29" s="4" t="s">
        <v>19</v>
      </c>
      <c r="B29" s="8"/>
    </row>
    <row r="30" spans="1:17" ht="29" x14ac:dyDescent="0.35">
      <c r="A30" s="7" t="s">
        <v>20</v>
      </c>
    </row>
    <row r="31" spans="1:17" x14ac:dyDescent="0.35">
      <c r="A31" s="4"/>
    </row>
    <row r="32" spans="1:17" x14ac:dyDescent="0.35">
      <c r="A32" s="4" t="s">
        <v>21</v>
      </c>
      <c r="B32" s="8">
        <v>180000</v>
      </c>
      <c r="C32" t="s">
        <v>22</v>
      </c>
    </row>
    <row r="33" spans="1:27" ht="72.5" x14ac:dyDescent="0.35">
      <c r="A33" s="7" t="s">
        <v>23</v>
      </c>
      <c r="B33" s="9"/>
    </row>
    <row r="34" spans="1:27" x14ac:dyDescent="0.35">
      <c r="A34" s="4"/>
    </row>
    <row r="35" spans="1:27" ht="29" x14ac:dyDescent="0.35">
      <c r="A35" s="4" t="s">
        <v>24</v>
      </c>
      <c r="B35" s="10"/>
    </row>
    <row r="36" spans="1:27" ht="15" thickBot="1" x14ac:dyDescent="0.4">
      <c r="A36" s="4"/>
    </row>
    <row r="37" spans="1:27" ht="19" thickBot="1" x14ac:dyDescent="0.5">
      <c r="A37" s="11" t="s">
        <v>25</v>
      </c>
      <c r="B37" s="12">
        <f>B25+B32+B35</f>
        <v>180000</v>
      </c>
      <c r="E37" t="s">
        <v>26</v>
      </c>
      <c r="F37" s="13">
        <v>0.02</v>
      </c>
      <c r="N37" s="6"/>
      <c r="O37" s="6"/>
      <c r="P37" s="6"/>
      <c r="Q37" s="6"/>
      <c r="R37" s="6"/>
      <c r="S37" s="6"/>
      <c r="T37" s="6"/>
    </row>
    <row r="38" spans="1:27" x14ac:dyDescent="0.35">
      <c r="N38" s="6"/>
      <c r="O38" s="6"/>
      <c r="P38" s="6"/>
      <c r="Q38" s="6"/>
      <c r="R38" s="6"/>
      <c r="S38" s="6"/>
      <c r="T38" s="6"/>
    </row>
    <row r="39" spans="1:27" x14ac:dyDescent="0.35">
      <c r="A39" t="s">
        <v>27</v>
      </c>
      <c r="B39" s="14">
        <f>F76</f>
        <v>47937.630000000005</v>
      </c>
      <c r="N39" s="6"/>
      <c r="O39" s="6"/>
      <c r="P39" s="6"/>
      <c r="Q39" s="6"/>
      <c r="R39" s="6"/>
      <c r="S39" s="6"/>
      <c r="T39" s="6"/>
    </row>
    <row r="40" spans="1:27" x14ac:dyDescent="0.35">
      <c r="E40" s="15" t="s">
        <v>28</v>
      </c>
      <c r="F40" s="16"/>
      <c r="G40" s="16"/>
      <c r="H40" s="16"/>
    </row>
    <row r="41" spans="1:27" x14ac:dyDescent="0.35">
      <c r="A41" t="s">
        <v>29</v>
      </c>
      <c r="B41" s="14">
        <f>B37*F37</f>
        <v>3600</v>
      </c>
      <c r="C41" s="17"/>
      <c r="E41" s="18" t="s">
        <v>30</v>
      </c>
      <c r="F41" s="18" t="s">
        <v>31</v>
      </c>
      <c r="G41" s="16" t="s">
        <v>32</v>
      </c>
      <c r="H41" s="16"/>
    </row>
    <row r="42" spans="1:27" x14ac:dyDescent="0.35">
      <c r="E42" s="16"/>
      <c r="F42" s="16"/>
      <c r="G42" s="16"/>
      <c r="H42" s="16"/>
    </row>
    <row r="43" spans="1:27" x14ac:dyDescent="0.35">
      <c r="A43" t="s">
        <v>33</v>
      </c>
      <c r="B43" s="19">
        <f>IF(B19="No",IF(B16="Yes",F97,F87),0)</f>
        <v>0</v>
      </c>
      <c r="E43" s="20">
        <v>0</v>
      </c>
      <c r="F43" s="20">
        <v>69528</v>
      </c>
      <c r="G43" s="20">
        <v>0</v>
      </c>
      <c r="H43" s="21">
        <v>0</v>
      </c>
    </row>
    <row r="44" spans="1:27" x14ac:dyDescent="0.35">
      <c r="E44" s="20">
        <f>F43+1</f>
        <v>69529</v>
      </c>
      <c r="F44" s="20">
        <v>129717</v>
      </c>
      <c r="G44" s="20">
        <v>0</v>
      </c>
      <c r="H44" s="21">
        <v>0.15</v>
      </c>
    </row>
    <row r="45" spans="1:27" x14ac:dyDescent="0.35">
      <c r="A45" t="s">
        <v>34</v>
      </c>
      <c r="B45" s="19">
        <f>IF(B14="No",0,F50)</f>
        <v>18000</v>
      </c>
      <c r="E45" s="20">
        <f>F44+1</f>
        <v>129718</v>
      </c>
      <c r="F45" s="20">
        <v>179285</v>
      </c>
      <c r="G45" s="20">
        <v>8700</v>
      </c>
      <c r="H45" s="21">
        <v>0.17</v>
      </c>
      <c r="AA45" s="22"/>
    </row>
    <row r="46" spans="1:27" x14ac:dyDescent="0.35">
      <c r="E46" s="20">
        <f>F45+1</f>
        <v>179286</v>
      </c>
      <c r="F46" s="20"/>
      <c r="G46" s="20"/>
      <c r="H46" s="21">
        <v>0.1</v>
      </c>
    </row>
    <row r="47" spans="1:27" x14ac:dyDescent="0.35">
      <c r="A47" s="2" t="s">
        <v>35</v>
      </c>
      <c r="B47" s="23">
        <f>B39+B41+B43+B45</f>
        <v>69537.63</v>
      </c>
      <c r="D47" s="24"/>
      <c r="E47" s="20"/>
      <c r="F47" s="20"/>
      <c r="G47" s="20"/>
      <c r="H47" s="16"/>
    </row>
    <row r="48" spans="1:27" x14ac:dyDescent="0.35">
      <c r="A48" s="2"/>
      <c r="B48" s="25"/>
      <c r="D48" s="24"/>
      <c r="E48" s="16"/>
      <c r="F48" s="16"/>
      <c r="G48" s="20"/>
      <c r="H48" s="16"/>
    </row>
    <row r="49" spans="1:10" ht="18.5" x14ac:dyDescent="0.45">
      <c r="A49" s="11" t="s">
        <v>36</v>
      </c>
      <c r="B49" s="26">
        <f>B47/B37</f>
        <v>0.38632016666666669</v>
      </c>
      <c r="C49" t="s">
        <v>37</v>
      </c>
      <c r="D49" s="24"/>
      <c r="E49" s="16" t="s">
        <v>38</v>
      </c>
      <c r="F49" s="27">
        <f>B37</f>
        <v>180000</v>
      </c>
      <c r="G49" s="20"/>
      <c r="H49" s="16"/>
    </row>
    <row r="50" spans="1:10" x14ac:dyDescent="0.35">
      <c r="D50" s="24"/>
      <c r="E50" s="16" t="s">
        <v>39</v>
      </c>
      <c r="F50" s="20">
        <f>IF(F49&lt;E44,0,IF(F49&lt;E45,(F49-F43)*H44,IF(F49&lt;E46,G45+(F49-F44)*H45,F49*H46)))</f>
        <v>18000</v>
      </c>
      <c r="G50" s="20"/>
      <c r="H50" s="16"/>
    </row>
    <row r="51" spans="1:10" x14ac:dyDescent="0.35">
      <c r="E51" s="20"/>
      <c r="F51" s="20"/>
      <c r="G51" s="20"/>
      <c r="H51" s="16"/>
    </row>
    <row r="52" spans="1:10" x14ac:dyDescent="0.35">
      <c r="A52" s="2" t="s">
        <v>40</v>
      </c>
      <c r="E52" s="20"/>
      <c r="F52" s="20"/>
      <c r="G52" s="20"/>
      <c r="H52" s="16"/>
      <c r="J52" s="2"/>
    </row>
    <row r="53" spans="1:10" x14ac:dyDescent="0.35">
      <c r="A53" t="s">
        <v>41</v>
      </c>
      <c r="B53" s="10">
        <v>0</v>
      </c>
      <c r="E53" s="20"/>
      <c r="F53" s="20"/>
      <c r="G53" s="20"/>
      <c r="H53" s="16"/>
    </row>
    <row r="54" spans="1:10" x14ac:dyDescent="0.35">
      <c r="A54" t="s">
        <v>42</v>
      </c>
      <c r="B54" s="10"/>
      <c r="E54" s="20"/>
      <c r="F54" s="20"/>
      <c r="G54" s="20"/>
      <c r="H54" s="16"/>
    </row>
    <row r="55" spans="1:10" x14ac:dyDescent="0.35">
      <c r="A55" t="s">
        <v>43</v>
      </c>
      <c r="B55" s="10"/>
      <c r="E55" s="20"/>
      <c r="F55" s="20"/>
      <c r="G55" s="20"/>
      <c r="H55" s="16"/>
    </row>
    <row r="56" spans="1:10" x14ac:dyDescent="0.35">
      <c r="A56" t="s">
        <v>44</v>
      </c>
      <c r="B56" s="10"/>
      <c r="E56" s="20"/>
      <c r="F56" s="20"/>
      <c r="G56" s="20"/>
      <c r="H56" s="16"/>
    </row>
    <row r="57" spans="1:10" x14ac:dyDescent="0.35">
      <c r="A57" t="s">
        <v>45</v>
      </c>
      <c r="B57" s="28">
        <f>SUM(B53:B56)</f>
        <v>0</v>
      </c>
      <c r="E57" s="20"/>
      <c r="F57" s="20"/>
      <c r="G57" s="20"/>
      <c r="H57" s="16"/>
    </row>
    <row r="58" spans="1:10" x14ac:dyDescent="0.35">
      <c r="E58" s="20"/>
      <c r="F58" s="20"/>
      <c r="G58" s="20"/>
      <c r="H58" s="16"/>
    </row>
    <row r="59" spans="1:10" x14ac:dyDescent="0.35">
      <c r="A59" s="2" t="s">
        <v>46</v>
      </c>
      <c r="B59" s="29">
        <f>B47-B57</f>
        <v>69537.63</v>
      </c>
      <c r="E59" s="20"/>
      <c r="F59" s="20"/>
      <c r="G59" s="20"/>
      <c r="H59" s="16"/>
    </row>
    <row r="60" spans="1:10" x14ac:dyDescent="0.35">
      <c r="E60" s="20"/>
      <c r="F60" s="20"/>
      <c r="G60" s="20"/>
      <c r="H60" s="16"/>
    </row>
    <row r="61" spans="1:10" x14ac:dyDescent="0.35">
      <c r="A61" t="s">
        <v>47</v>
      </c>
      <c r="B61" s="30"/>
      <c r="E61" s="20"/>
      <c r="F61" s="20"/>
      <c r="G61" s="20"/>
      <c r="H61" s="16"/>
    </row>
    <row r="62" spans="1:10" x14ac:dyDescent="0.35">
      <c r="E62" s="16"/>
      <c r="F62" s="16"/>
      <c r="G62" s="16"/>
      <c r="H62" s="16"/>
    </row>
    <row r="63" spans="1:10" ht="18.5" x14ac:dyDescent="0.45">
      <c r="A63" s="11" t="s">
        <v>48</v>
      </c>
      <c r="B63" s="31">
        <f>B59-B61</f>
        <v>69537.63</v>
      </c>
      <c r="C63" t="s">
        <v>49</v>
      </c>
      <c r="E63" s="16"/>
      <c r="F63" s="16"/>
      <c r="G63" s="16"/>
      <c r="H63" s="16"/>
    </row>
    <row r="64" spans="1:10" x14ac:dyDescent="0.35">
      <c r="E64" s="16"/>
      <c r="F64" s="16"/>
      <c r="G64" s="16"/>
      <c r="H64" s="16"/>
    </row>
    <row r="65" spans="1:8" x14ac:dyDescent="0.35">
      <c r="E65" s="16"/>
      <c r="F65" s="16"/>
      <c r="G65" s="16"/>
      <c r="H65" s="16"/>
    </row>
    <row r="66" spans="1:8" x14ac:dyDescent="0.35">
      <c r="B66" s="24"/>
      <c r="E66" s="16"/>
      <c r="F66" s="16"/>
      <c r="G66" s="16"/>
      <c r="H66" s="16"/>
    </row>
    <row r="67" spans="1:8" ht="15.5" x14ac:dyDescent="0.35">
      <c r="A67" s="3" t="s">
        <v>50</v>
      </c>
      <c r="E67" s="15" t="s">
        <v>51</v>
      </c>
      <c r="F67" s="16"/>
      <c r="G67" s="16"/>
      <c r="H67" s="16"/>
    </row>
    <row r="68" spans="1:8" ht="18.5" x14ac:dyDescent="0.45">
      <c r="A68" s="32" t="s">
        <v>52</v>
      </c>
      <c r="E68" s="16"/>
      <c r="F68" s="16"/>
      <c r="G68" s="16"/>
      <c r="H68" s="16"/>
    </row>
    <row r="69" spans="1:8" x14ac:dyDescent="0.35">
      <c r="E69" s="16">
        <v>0</v>
      </c>
      <c r="F69" s="16">
        <v>18200</v>
      </c>
      <c r="G69" s="16">
        <v>0</v>
      </c>
      <c r="H69" s="16"/>
    </row>
    <row r="70" spans="1:8" x14ac:dyDescent="0.35">
      <c r="E70" s="16">
        <f>F69+1</f>
        <v>18201</v>
      </c>
      <c r="F70" s="16">
        <v>45000</v>
      </c>
      <c r="G70" s="16">
        <v>0</v>
      </c>
      <c r="H70" s="16">
        <v>0.15</v>
      </c>
    </row>
    <row r="71" spans="1:8" x14ac:dyDescent="0.35">
      <c r="E71" s="16">
        <f t="shared" ref="E71:E73" si="0">F70+1</f>
        <v>45001</v>
      </c>
      <c r="F71" s="16">
        <v>135000</v>
      </c>
      <c r="G71" s="16">
        <v>4288</v>
      </c>
      <c r="H71" s="16">
        <v>0.3</v>
      </c>
    </row>
    <row r="72" spans="1:8" x14ac:dyDescent="0.35">
      <c r="E72" s="16">
        <f t="shared" si="0"/>
        <v>135001</v>
      </c>
      <c r="F72" s="16">
        <v>190000</v>
      </c>
      <c r="G72" s="16">
        <v>31288</v>
      </c>
      <c r="H72" s="16">
        <v>0.37</v>
      </c>
    </row>
    <row r="73" spans="1:8" x14ac:dyDescent="0.35">
      <c r="E73" s="16">
        <f t="shared" si="0"/>
        <v>190001</v>
      </c>
      <c r="F73" s="16"/>
      <c r="G73" s="16">
        <v>51638</v>
      </c>
      <c r="H73" s="16">
        <v>0.45</v>
      </c>
    </row>
    <row r="74" spans="1:8" x14ac:dyDescent="0.35">
      <c r="E74" s="16"/>
      <c r="F74" s="16"/>
      <c r="G74" s="16"/>
      <c r="H74" s="16"/>
    </row>
    <row r="75" spans="1:8" x14ac:dyDescent="0.35">
      <c r="E75" s="16" t="s">
        <v>38</v>
      </c>
      <c r="F75" s="27">
        <f>B37</f>
        <v>180000</v>
      </c>
      <c r="G75" s="16"/>
      <c r="H75" s="16"/>
    </row>
    <row r="76" spans="1:8" x14ac:dyDescent="0.35">
      <c r="E76" s="16" t="s">
        <v>53</v>
      </c>
      <c r="F76" s="27">
        <f>IF(F75&lt;E70,G69,IF(F75&lt;E71,G70+(F75-E70)*H70,IF(F75&lt;E72,G71+(F75-E71)*H71,IF(F75&lt;E73,G72+(F75-E72)*H72,G73+(F75-E73)*H73))))</f>
        <v>47937.630000000005</v>
      </c>
      <c r="G76" s="16"/>
      <c r="H76" s="16"/>
    </row>
    <row r="77" spans="1:8" x14ac:dyDescent="0.35">
      <c r="E77" s="16"/>
      <c r="F77" s="27"/>
      <c r="G77" s="16"/>
      <c r="H77" s="16"/>
    </row>
    <row r="78" spans="1:8" x14ac:dyDescent="0.35">
      <c r="E78" s="16"/>
      <c r="F78" s="16"/>
      <c r="G78" s="16"/>
      <c r="H78" s="16"/>
    </row>
    <row r="79" spans="1:8" x14ac:dyDescent="0.35">
      <c r="E79" s="16" t="s">
        <v>54</v>
      </c>
      <c r="F79" s="16"/>
      <c r="G79" s="16"/>
      <c r="H79" s="16"/>
    </row>
    <row r="80" spans="1:8" x14ac:dyDescent="0.35">
      <c r="E80" s="15" t="s">
        <v>55</v>
      </c>
      <c r="F80" s="16"/>
      <c r="G80" s="16"/>
      <c r="H80" s="16"/>
    </row>
    <row r="81" spans="5:8" x14ac:dyDescent="0.35">
      <c r="E81" s="16">
        <v>0</v>
      </c>
      <c r="F81" s="16">
        <v>105000</v>
      </c>
      <c r="G81" s="21">
        <v>0</v>
      </c>
      <c r="H81" s="16"/>
    </row>
    <row r="82" spans="5:8" x14ac:dyDescent="0.35">
      <c r="E82" s="16">
        <f>+F81+1</f>
        <v>105001</v>
      </c>
      <c r="F82" s="16">
        <v>123000</v>
      </c>
      <c r="G82" s="21">
        <v>0.01</v>
      </c>
      <c r="H82" s="16"/>
    </row>
    <row r="83" spans="5:8" x14ac:dyDescent="0.35">
      <c r="E83" s="16">
        <f>+F82+1</f>
        <v>123001</v>
      </c>
      <c r="F83" s="16">
        <v>164000</v>
      </c>
      <c r="G83" s="33">
        <v>1.2500000000000001E-2</v>
      </c>
      <c r="H83" s="16"/>
    </row>
    <row r="84" spans="5:8" x14ac:dyDescent="0.35">
      <c r="E84" s="16">
        <f>+F83+1</f>
        <v>164001</v>
      </c>
      <c r="F84" s="16"/>
      <c r="G84" s="33">
        <v>1.4999999999999999E-2</v>
      </c>
      <c r="H84" s="16"/>
    </row>
    <row r="85" spans="5:8" x14ac:dyDescent="0.35">
      <c r="E85" s="16"/>
      <c r="F85" s="16"/>
      <c r="G85" s="16"/>
      <c r="H85" s="16"/>
    </row>
    <row r="86" spans="5:8" x14ac:dyDescent="0.35">
      <c r="E86" s="16" t="s">
        <v>38</v>
      </c>
      <c r="F86" s="27">
        <f>B37</f>
        <v>180000</v>
      </c>
      <c r="G86" s="34"/>
      <c r="H86" s="16"/>
    </row>
    <row r="87" spans="5:8" x14ac:dyDescent="0.35">
      <c r="E87" s="16" t="s">
        <v>56</v>
      </c>
      <c r="F87" s="16">
        <f>IF(F86&lt;E82,F86*G81,IF(F86&lt;E83,F86*G82,IF(F86&lt;E84,F86*G83,F86*G84)))</f>
        <v>2700</v>
      </c>
      <c r="G87" s="16"/>
      <c r="H87" s="16"/>
    </row>
    <row r="88" spans="5:8" x14ac:dyDescent="0.35">
      <c r="E88" s="16"/>
      <c r="F88" s="16"/>
      <c r="G88" s="16"/>
      <c r="H88" s="16"/>
    </row>
    <row r="89" spans="5:8" x14ac:dyDescent="0.35">
      <c r="E89" s="16"/>
      <c r="F89" s="16"/>
      <c r="G89" s="16"/>
      <c r="H89" s="16"/>
    </row>
    <row r="90" spans="5:8" x14ac:dyDescent="0.35">
      <c r="E90" s="16" t="s">
        <v>57</v>
      </c>
      <c r="F90" s="16"/>
      <c r="G90" s="16"/>
      <c r="H90" s="16"/>
    </row>
    <row r="91" spans="5:8" x14ac:dyDescent="0.35">
      <c r="E91" s="16">
        <v>0</v>
      </c>
      <c r="F91" s="16">
        <v>210000</v>
      </c>
      <c r="G91" s="21">
        <v>0</v>
      </c>
      <c r="H91" s="16"/>
    </row>
    <row r="92" spans="5:8" x14ac:dyDescent="0.35">
      <c r="E92" s="16">
        <f>F91+1</f>
        <v>210001</v>
      </c>
      <c r="F92" s="16">
        <v>246000</v>
      </c>
      <c r="G92" s="21">
        <v>0.01</v>
      </c>
      <c r="H92" s="16"/>
    </row>
    <row r="93" spans="5:8" x14ac:dyDescent="0.35">
      <c r="E93" s="16">
        <f>F92+1</f>
        <v>246001</v>
      </c>
      <c r="F93" s="16">
        <v>328000</v>
      </c>
      <c r="G93" s="33">
        <v>1.2500000000000001E-2</v>
      </c>
      <c r="H93" s="16"/>
    </row>
    <row r="94" spans="5:8" x14ac:dyDescent="0.35">
      <c r="E94" s="16">
        <f>F93+1</f>
        <v>328001</v>
      </c>
      <c r="F94" s="16"/>
      <c r="G94" s="33">
        <v>1.4999999999999999E-2</v>
      </c>
      <c r="H94" s="16"/>
    </row>
    <row r="95" spans="5:8" x14ac:dyDescent="0.35">
      <c r="E95" s="16"/>
      <c r="F95" s="16"/>
      <c r="G95" s="16"/>
      <c r="H95" s="16"/>
    </row>
    <row r="96" spans="5:8" x14ac:dyDescent="0.35">
      <c r="E96" s="16" t="s">
        <v>38</v>
      </c>
      <c r="F96" s="27">
        <f>B37</f>
        <v>180000</v>
      </c>
      <c r="G96" s="16"/>
      <c r="H96" s="16"/>
    </row>
    <row r="97" spans="5:8" x14ac:dyDescent="0.35">
      <c r="E97" s="16" t="s">
        <v>56</v>
      </c>
      <c r="F97" s="16">
        <f>IF(F96&lt;E92,F96*G91,IF(F96&lt;E93,F96*G92,IF(F96&lt;E94,F96*G93,F96*G94)))</f>
        <v>0</v>
      </c>
      <c r="G97" s="16"/>
      <c r="H97" s="16"/>
    </row>
    <row r="98" spans="5:8" x14ac:dyDescent="0.35">
      <c r="E98" s="35"/>
      <c r="F98" s="35"/>
      <c r="G98" s="35"/>
      <c r="H98" s="35"/>
    </row>
    <row r="99" spans="5:8" x14ac:dyDescent="0.35">
      <c r="E99" s="35"/>
      <c r="F99" s="35"/>
      <c r="G99" s="35"/>
      <c r="H99" s="35"/>
    </row>
  </sheetData>
  <dataValidations count="1">
    <dataValidation type="list" allowBlank="1" showInputMessage="1" showErrorMessage="1" sqref="B19 B14:B16" xr:uid="{A2235D4B-A821-447C-BF5D-AEEC7BD38BBB}">
      <formula1>"Yes,No"</formula1>
    </dataValidation>
  </dataValidations>
  <hyperlinks>
    <hyperlink ref="A2" r:id="rId1" xr:uid="{AE1E27F7-4582-4909-AC76-2BAF4DC950B0}"/>
  </hyperlinks>
  <pageMargins left="0.7" right="0.7" top="0.75" bottom="0.75" header="0.3" footer="0.3"/>
  <pageSetup paperSize="9"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1171ad4-a565-4858-a384-a39baba2cd56">
      <Terms xmlns="http://schemas.microsoft.com/office/infopath/2007/PartnerControls"/>
    </lcf76f155ced4ddcb4097134ff3c332f>
    <TaxCatchAll xmlns="70c3bdec-88dc-454b-a833-a35fd02a3d7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C01238390911C4F9CCD4491C524310C" ma:contentTypeVersion="12" ma:contentTypeDescription="Create a new document." ma:contentTypeScope="" ma:versionID="12d19dd61a1750b78d120ff73cc12d4a">
  <xsd:schema xmlns:xsd="http://www.w3.org/2001/XMLSchema" xmlns:xs="http://www.w3.org/2001/XMLSchema" xmlns:p="http://schemas.microsoft.com/office/2006/metadata/properties" xmlns:ns2="91171ad4-a565-4858-a384-a39baba2cd56" xmlns:ns3="70c3bdec-88dc-454b-a833-a35fd02a3d74" targetNamespace="http://schemas.microsoft.com/office/2006/metadata/properties" ma:root="true" ma:fieldsID="511ae7f6092cf43d4d0376ba8dd33ef9" ns2:_="" ns3:_="">
    <xsd:import namespace="91171ad4-a565-4858-a384-a39baba2cd56"/>
    <xsd:import namespace="70c3bdec-88dc-454b-a833-a35fd02a3d7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171ad4-a565-4858-a384-a39baba2cd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eb65cc0-f84e-4c0e-bd4e-57f61b8b739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c3bdec-88dc-454b-a833-a35fd02a3d7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af5993b-8bc4-47e1-9eb8-8008733e324c}" ma:internalName="TaxCatchAll" ma:showField="CatchAllData" ma:web="70c3bdec-88dc-454b-a833-a35fd02a3d7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A5A2974-16D2-4471-A02A-575E62785E01}">
  <ds:schemaRefs>
    <ds:schemaRef ds:uri="http://schemas.microsoft.com/office/2006/metadata/properties"/>
    <ds:schemaRef ds:uri="http://schemas.microsoft.com/office/infopath/2007/PartnerControls"/>
    <ds:schemaRef ds:uri="91171ad4-a565-4858-a384-a39baba2cd56"/>
    <ds:schemaRef ds:uri="70c3bdec-88dc-454b-a833-a35fd02a3d74"/>
  </ds:schemaRefs>
</ds:datastoreItem>
</file>

<file path=customXml/itemProps2.xml><?xml version="1.0" encoding="utf-8"?>
<ds:datastoreItem xmlns:ds="http://schemas.openxmlformats.org/officeDocument/2006/customXml" ds:itemID="{FCC5BDF4-8AC3-48C8-81A9-F68D603123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171ad4-a565-4858-a384-a39baba2cd56"/>
    <ds:schemaRef ds:uri="70c3bdec-88dc-454b-a833-a35fd02a3d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891287-EBC7-40CC-B223-21EFAE1E87D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Tax Calculator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Fairuz Azli</dc:creator>
  <cp:lastModifiedBy>Rachel James</cp:lastModifiedBy>
  <dcterms:created xsi:type="dcterms:W3CDTF">2026-07-15T00:22:13Z</dcterms:created>
  <dcterms:modified xsi:type="dcterms:W3CDTF">2026-08-31T01:09:46Z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0x010100EC01238390911C4F9CCD4491C524310C</vt:lpwstr>
  </property>
</Properties>
</file>