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Rachel\Desktop\Sheridans Rachel\Psychologist\Website\On Wix Website\"/>
    </mc:Choice>
  </mc:AlternateContent>
  <xr:revisionPtr revIDLastSave="0" documentId="8_{C4A2480C-A25D-456B-AEF0-9A62A8D9CE5D}" xr6:coauthVersionLast="47" xr6:coauthVersionMax="47" xr10:uidLastSave="{00000000-0000-0000-0000-000000000000}"/>
  <bookViews>
    <workbookView xWindow="28680" yWindow="-120" windowWidth="29040" windowHeight="15720" activeTab="1" xr2:uid="{CDAB5180-16D2-48EE-95BF-F30597BC37BC}"/>
  </bookViews>
  <sheets>
    <sheet name="Annualised Tax Calculator" sheetId="1" r:id="rId1"/>
    <sheet name="Terms of Use" sheetId="3" r:id="rId2"/>
    <sheet name="Tax Calculator (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7" i="1" l="1"/>
  <c r="O38" i="1"/>
  <c r="R38" i="1"/>
  <c r="R39" i="1" s="1"/>
  <c r="S39" i="1" s="1"/>
  <c r="S37" i="1"/>
  <c r="R37" i="1"/>
  <c r="Q39" i="1"/>
  <c r="P39" i="1"/>
  <c r="F74" i="1"/>
  <c r="I25" i="2"/>
  <c r="D25" i="2"/>
  <c r="F73" i="2"/>
  <c r="F74" i="2" s="1"/>
  <c r="E71" i="2"/>
  <c r="E70" i="2"/>
  <c r="E69" i="2"/>
  <c r="F63" i="2"/>
  <c r="E61" i="2"/>
  <c r="E60" i="2"/>
  <c r="E59" i="2"/>
  <c r="F64" i="2" s="1"/>
  <c r="F53" i="2"/>
  <c r="B17" i="2" s="1"/>
  <c r="B25" i="2" s="1"/>
  <c r="B35" i="2" s="1"/>
  <c r="B39" i="2" s="1"/>
  <c r="F52" i="2"/>
  <c r="E50" i="2"/>
  <c r="E49" i="2"/>
  <c r="E48" i="2"/>
  <c r="E47" i="2"/>
  <c r="F42" i="2"/>
  <c r="B23" i="2" s="1"/>
  <c r="F41" i="2"/>
  <c r="E39" i="2"/>
  <c r="E38" i="2"/>
  <c r="E37" i="2"/>
  <c r="E36" i="2"/>
  <c r="E35" i="2"/>
  <c r="E34" i="2"/>
  <c r="E33" i="2"/>
  <c r="B33" i="2"/>
  <c r="E32" i="2"/>
  <c r="E31" i="2"/>
  <c r="E30" i="2"/>
  <c r="E29" i="2"/>
  <c r="E28" i="2"/>
  <c r="E27" i="2"/>
  <c r="E26" i="2"/>
  <c r="E25" i="2"/>
  <c r="E24" i="2"/>
  <c r="E23" i="2"/>
  <c r="E22" i="2"/>
  <c r="B21" i="2"/>
  <c r="B19" i="2"/>
  <c r="B57" i="1"/>
  <c r="E93" i="1"/>
  <c r="E92" i="1"/>
  <c r="E91" i="1"/>
  <c r="E83" i="1"/>
  <c r="E82" i="1"/>
  <c r="E81" i="1"/>
  <c r="E72" i="1"/>
  <c r="E71" i="1"/>
  <c r="E70" i="1"/>
  <c r="E69" i="1"/>
  <c r="E61" i="1"/>
  <c r="E60" i="1"/>
  <c r="E59" i="1"/>
  <c r="E58" i="1"/>
  <c r="E57" i="1"/>
  <c r="E56" i="1"/>
  <c r="E55" i="1"/>
  <c r="E54" i="1"/>
  <c r="E53" i="1"/>
  <c r="E52" i="1"/>
  <c r="E51" i="1"/>
  <c r="E50" i="1"/>
  <c r="E49" i="1"/>
  <c r="E48" i="1"/>
  <c r="E47" i="1"/>
  <c r="E46" i="1"/>
  <c r="E45" i="1"/>
  <c r="E44" i="1"/>
  <c r="S38" i="1" l="1"/>
  <c r="B41" i="1"/>
  <c r="F85" i="1"/>
  <c r="F63" i="1"/>
  <c r="F64" i="1" s="1"/>
  <c r="B45" i="1" s="1"/>
  <c r="F95" i="1"/>
  <c r="F75" i="1" l="1"/>
  <c r="B39" i="1" s="1"/>
  <c r="F96" i="1"/>
  <c r="F86" i="1"/>
  <c r="B43" i="1" s="1"/>
  <c r="B47" i="1" l="1"/>
  <c r="B49" i="1" l="1"/>
  <c r="T38" i="1"/>
  <c r="B59" i="1"/>
  <c r="B63" i="1" s="1"/>
</calcChain>
</file>

<file path=xl/sharedStrings.xml><?xml version="1.0" encoding="utf-8"?>
<sst xmlns="http://schemas.openxmlformats.org/spreadsheetml/2006/main" count="117" uniqueCount="84">
  <si>
    <t>Taxable Income</t>
  </si>
  <si>
    <t>Tax on taxable Income</t>
  </si>
  <si>
    <t>Medicare levy</t>
  </si>
  <si>
    <t>Medicare levy rate</t>
  </si>
  <si>
    <t>From</t>
  </si>
  <si>
    <t>To</t>
  </si>
  <si>
    <t>Repayment rate</t>
  </si>
  <si>
    <t>HELP - 2021–22 repayment income thresholds and rates</t>
  </si>
  <si>
    <t>Income Tax Rates</t>
  </si>
  <si>
    <t>HECS/HELP Repayment</t>
  </si>
  <si>
    <t>HECS Debt</t>
  </si>
  <si>
    <t>Yes</t>
  </si>
  <si>
    <t>No</t>
  </si>
  <si>
    <t>Private health</t>
  </si>
  <si>
    <t>Medicare Levy Surcharge</t>
  </si>
  <si>
    <t>Single</t>
  </si>
  <si>
    <t>Medicare Levy Rates</t>
  </si>
  <si>
    <t>Family &amp; Couple</t>
  </si>
  <si>
    <t>Couple/Family</t>
  </si>
  <si>
    <t>Medicare levy surcharge</t>
  </si>
  <si>
    <t>Tax on taxable income</t>
  </si>
  <si>
    <t>HECS Repayment</t>
  </si>
  <si>
    <t>Total Tax Payable</t>
  </si>
  <si>
    <t>PAYG Instalment Paid</t>
  </si>
  <si>
    <t>Q1</t>
  </si>
  <si>
    <t>Q2</t>
  </si>
  <si>
    <t>Q3</t>
  </si>
  <si>
    <t>Q4</t>
  </si>
  <si>
    <t>Cash required for end of year tax</t>
  </si>
  <si>
    <t>Total</t>
  </si>
  <si>
    <t>Taxable Income/Estimated Profit</t>
  </si>
  <si>
    <t>Client Name</t>
  </si>
  <si>
    <t>Simple Tax Calculator for 2022 - Resident</t>
  </si>
  <si>
    <t>Cash in bank account</t>
  </si>
  <si>
    <t>Shortfall</t>
  </si>
  <si>
    <t>Monica Biondo</t>
  </si>
  <si>
    <t>Note: Profit to end of January - $95,000 - annualised profit est. $162,000</t>
  </si>
  <si>
    <t>Effective/Average tax rate</t>
  </si>
  <si>
    <t>A Psychologist</t>
  </si>
  <si>
    <t>&lt;&lt; This is the rate that you can use on a monthly basis to work out your tax</t>
  </si>
  <si>
    <t>DISCLAIMER</t>
  </si>
  <si>
    <t>&lt;&lt;This is how much money that you need to save for your tax this year</t>
  </si>
  <si>
    <t>&lt;&lt; For simplicity, work out your monthly average salary and times that by 12.</t>
  </si>
  <si>
    <t>&lt;&lt; For simplicity, work out your monthly average profit and times that by 12.</t>
  </si>
  <si>
    <t xml:space="preserve">This is an estimate only and should only be used as guidance. The final figures may change depending on your final income and profit. </t>
  </si>
  <si>
    <t xml:space="preserve">  - Use the drop down arrow at the side to choose Yes or No</t>
  </si>
  <si>
    <t>What is your name?</t>
  </si>
  <si>
    <t>Do you have a HECS Debt?</t>
  </si>
  <si>
    <t>When you complete your tax return do you state that you are a Couple/Family?</t>
  </si>
  <si>
    <t>Do you have Private Health Insurance?</t>
  </si>
  <si>
    <t>If you have Private Health Insurance you do not need to pay the Medicare Levy Surcharge.</t>
  </si>
  <si>
    <r>
      <t xml:space="preserve">Enter estimated </t>
    </r>
    <r>
      <rPr>
        <b/>
        <sz val="11"/>
        <color theme="1"/>
        <rFont val="Calibri"/>
        <family val="2"/>
      </rPr>
      <t>annualised</t>
    </r>
    <r>
      <rPr>
        <sz val="11"/>
        <color theme="1"/>
        <rFont val="Calibri"/>
        <family val="2"/>
        <scheme val="minor"/>
      </rPr>
      <t xml:space="preserve"> salary and wages income</t>
    </r>
  </si>
  <si>
    <r>
      <t>Enter your YTD (Year to Date)</t>
    </r>
    <r>
      <rPr>
        <b/>
        <sz val="11"/>
        <color theme="1"/>
        <rFont val="Calibri"/>
        <family val="2"/>
      </rPr>
      <t xml:space="preserve"> salary and wages income</t>
    </r>
  </si>
  <si>
    <r>
      <t xml:space="preserve">Enter estimated </t>
    </r>
    <r>
      <rPr>
        <b/>
        <sz val="11"/>
        <color theme="1"/>
        <rFont val="Calibri"/>
        <family val="2"/>
      </rPr>
      <t>annualised</t>
    </r>
    <r>
      <rPr>
        <sz val="11"/>
        <color theme="1"/>
        <rFont val="Calibri"/>
        <family val="2"/>
        <scheme val="minor"/>
      </rPr>
      <t xml:space="preserve"> business/sole trader profit</t>
    </r>
  </si>
  <si>
    <r>
      <t>Enter any other estimated</t>
    </r>
    <r>
      <rPr>
        <b/>
        <sz val="11"/>
        <color theme="1"/>
        <rFont val="Calibri"/>
        <family val="2"/>
      </rPr>
      <t xml:space="preserve"> annual</t>
    </r>
    <r>
      <rPr>
        <sz val="11"/>
        <color theme="1"/>
        <rFont val="Calibri"/>
        <family val="2"/>
        <scheme val="minor"/>
      </rPr>
      <t xml:space="preserve"> income - eg dividends, rental income, interest etc</t>
    </r>
  </si>
  <si>
    <t>Cash still  required for end of year tax</t>
  </si>
  <si>
    <t xml:space="preserve">How much cash do you have currently put aside for tax? </t>
  </si>
  <si>
    <t>First Quarter</t>
  </si>
  <si>
    <t>Second Quarter</t>
  </si>
  <si>
    <t>Third Quarter</t>
  </si>
  <si>
    <t>Fourth Quarter</t>
  </si>
  <si>
    <t>How much have you paid in PAYG Installments to the Tax Office so far this year?</t>
  </si>
  <si>
    <t>Please enter your answers in "Yellow" fields only</t>
  </si>
  <si>
    <t>How much do I need to put aside for tax?</t>
  </si>
  <si>
    <t xml:space="preserve">Add up how much you've earned each month this year.  Then divide that number by the number of months so far this year. This is your average monthly income.  Multiply this by 12 to get your estimated annualised income. </t>
  </si>
  <si>
    <t xml:space="preserve"> You can obtain this figure from your profit and loss spreadsheet, or from your accountant</t>
  </si>
  <si>
    <t>Add up how much profit you've made each month this year.  Then divide that number by the number of months so far this year.  This is your average monthly profit.  To work out your annualised profit, multiply your average monthly profit by 12. If you are no longer running the business, just use your YTD (Year to Date) figure.</t>
  </si>
  <si>
    <t xml:space="preserve"> If you are a couple or family,  the threshold for paying the Medicare Levy Surcharge is higher. </t>
  </si>
  <si>
    <t>You can obtain this information from your latest payslip or your MyGov account, if it is linked to the ATO.</t>
  </si>
  <si>
    <t>If you won't receive any more salary and wages for the rest of the year, just enter your YTD (Year to Date) salary and wages</t>
  </si>
  <si>
    <r>
      <t xml:space="preserve">Enter your YTD (Year to Date) </t>
    </r>
    <r>
      <rPr>
        <b/>
        <sz val="11"/>
        <color theme="1"/>
        <rFont val="Calibri"/>
        <family val="2"/>
      </rPr>
      <t>Sole trader/business profit</t>
    </r>
  </si>
  <si>
    <t>Simple Tax Calculator for 2025 Financial Year - for Psychologists- (Australian Tax Resident)</t>
  </si>
  <si>
    <r>
      <t xml:space="preserve">This calculator will provide you with an indication of your </t>
    </r>
    <r>
      <rPr>
        <b/>
        <sz val="11"/>
        <color theme="1"/>
        <rFont val="Calibri"/>
        <family val="2"/>
      </rPr>
      <t>average income tax rate</t>
    </r>
    <r>
      <rPr>
        <sz val="11"/>
        <color theme="1"/>
        <rFont val="Calibri"/>
        <family val="2"/>
        <scheme val="minor"/>
      </rPr>
      <t xml:space="preserve"> so you can work out how much money to put aside each month to meet your tax obligations at the end of the year. </t>
    </r>
  </si>
  <si>
    <t>HELP - 2024–25 repayment income thresholds and rates</t>
  </si>
  <si>
    <t>Income Tax Rates 2024-25</t>
  </si>
  <si>
    <r>
      <rPr>
        <b/>
        <sz val="12"/>
        <rFont val="Calibri"/>
        <family val="2"/>
        <scheme val="minor"/>
      </rPr>
      <t xml:space="preserve">Caution:   </t>
    </r>
    <r>
      <rPr>
        <sz val="12"/>
        <rFont val="Calibri"/>
        <family val="2"/>
        <scheme val="minor"/>
      </rPr>
      <t xml:space="preserve">This is a guide and the actual amount you need may be higher, or lower, depending on your final income and profit. </t>
    </r>
  </si>
  <si>
    <r>
      <t>Limited Use Policy</t>
    </r>
    <r>
      <rPr>
        <sz val="8"/>
        <rFont val="Arial"/>
        <family val="2"/>
      </rPr>
      <t/>
    </r>
  </si>
  <si>
    <t>This spreadsheet is intended only for the private use of Accountant for Psychologists and Sheridans Accountants and Financial Planners. Reproduction, resale, or other redistribution of this spreadsheet or any document including or derived from this spreadsheet is not permitted without written permission of Sheridans Accountants and Financial Planners Pty Ltd</t>
  </si>
  <si>
    <t>Caution: This spreadsheet is for record keeping and illustrative purposes only and should not be construed as financial advice. The results are only estimations. Please consult a qualified professional regarding financial decisions.</t>
  </si>
  <si>
    <t>No Warranties</t>
  </si>
  <si>
    <t xml:space="preserve">THE SPREADSHEETS AND ANY RELATED DOCUMENTATION ARE PROVIDED TO YOU "AS IS." WE MAKE NO WARRANTIES, EXPRESS OR IMPLIED, AND EXPRESSLY DISCLAIM ALL REPRESENTATIONS, ORAL OR WRITTEN, TERMS, CONDITIONS, AND WARRANTIES, INCLUDING BUT NOT LIMITED TO, IMPLIED WARRANTIES OF MERCHANTABILITY, FITNESS FOR A PARTICULAR PURPOSE, AND NONINFRINGEMENT. WITHOUT LIMITING THE ABOVE YOU ACCEPT THAT THE SPREADSHEETS MAY NOT MEET YOUR REQUIREMENTS, OPERATE ERROR FREE, OR IDENTIFY ANY OR ALL ERRORS OR PROBLEMS, OR DO SO ACCURATELY. </t>
  </si>
  <si>
    <t>This Agreement does not affect any statutory rights you may have as a consumer.</t>
  </si>
  <si>
    <t>Limitation of Liability</t>
  </si>
  <si>
    <t>IN NO EVENT SHALL SHERIDANSACCOUNTANTS AND FINANCIAL PLANNERS BE LIABLE TO YOU, FOR ANY DAMAGES, INCLUDING ANY LOST PROFITS, LOST SAVINGS, OR ANY OTHER DIRECT, INDIRECT, SPECIAL, INCIDENTAL, OR CONSEQUENTIAL DAMAGES ARISING FROM THE USE OR THE INABILITY TO USE THE SPREADSHEETS (EVEN IF WE OR AN AUTHORIZED DEALER OR DISTRIBUTOR HAVE BEEN ADVISED OF THE POSSIBILITY OF THESE DAMAGES), OR ANY MISTAKES AND NEGLIGENCE IN DEVELOPING THIS SPREADSHEETS, OR FOR ANY CLAIM BY ANY OTHER PARTY. THE ORGANISATION, BUSINESS, OR PERSON USING THIS SPREADSHEET BEARS ALL RISKS AND RESPONSIBILITY FOR THE QUALITY AND PERFORMANCE OF THIS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</si>
</sst>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color theme="1"/>
      <name val="Calibri"/>
      <family val="2"/>
    </font>
    <font>
      <b/>
      <sz val="12"/>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b/>
      <sz val="12"/>
      <name val="Calibri"/>
      <family val="2"/>
      <scheme val="minor"/>
    </font>
    <font>
      <sz val="12"/>
      <name val="Calibri"/>
      <family val="2"/>
      <scheme val="minor"/>
    </font>
    <font>
      <b/>
      <u/>
      <sz val="11"/>
      <name val="Calibri"/>
      <family val="2"/>
      <scheme val="minor"/>
    </font>
    <font>
      <sz val="8"/>
      <name val="Arial"/>
      <family val="2"/>
    </font>
    <font>
      <sz val="11"/>
      <name val="Calibri"/>
      <family val="2"/>
      <scheme val="minor"/>
    </font>
    <font>
      <sz val="11"/>
      <color indexed="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2" fillId="0" borderId="0" xfId="0" applyFont="1"/>
    <xf numFmtId="9" fontId="0" fillId="0" borderId="0" xfId="0" applyNumberFormat="1"/>
    <xf numFmtId="0" fontId="2" fillId="0" borderId="0" xfId="0" applyFont="1" applyAlignment="1">
      <alignment horizontal="center"/>
    </xf>
    <xf numFmtId="164" fontId="0" fillId="0" borderId="0" xfId="1" applyNumberFormat="1" applyFont="1"/>
    <xf numFmtId="165" fontId="0" fillId="0" borderId="0" xfId="2" applyNumberFormat="1" applyFont="1"/>
    <xf numFmtId="9" fontId="2" fillId="0" borderId="0" xfId="0" applyNumberFormat="1" applyFont="1"/>
    <xf numFmtId="164" fontId="0" fillId="0" borderId="0" xfId="0" applyNumberFormat="1"/>
    <xf numFmtId="10" fontId="0" fillId="0" borderId="0" xfId="0" applyNumberFormat="1"/>
    <xf numFmtId="43" fontId="0" fillId="0" borderId="0" xfId="0" applyNumberFormat="1"/>
    <xf numFmtId="164" fontId="2" fillId="0" borderId="0" xfId="0" applyNumberFormat="1" applyFont="1"/>
    <xf numFmtId="0" fontId="0" fillId="2" borderId="1" xfId="0" applyFill="1" applyBorder="1"/>
    <xf numFmtId="164" fontId="2" fillId="2" borderId="1" xfId="1" applyNumberFormat="1" applyFont="1" applyFill="1" applyBorder="1"/>
    <xf numFmtId="0" fontId="3" fillId="0" borderId="0" xfId="0" applyFont="1"/>
    <xf numFmtId="3" fontId="0" fillId="0" borderId="0" xfId="0" applyNumberFormat="1"/>
    <xf numFmtId="0" fontId="0" fillId="2" borderId="2" xfId="0" applyFill="1" applyBorder="1"/>
    <xf numFmtId="0" fontId="0" fillId="0" borderId="0" xfId="0" applyAlignment="1">
      <alignment wrapText="1"/>
    </xf>
    <xf numFmtId="164" fontId="0" fillId="2" borderId="2" xfId="1" applyNumberFormat="1" applyFont="1" applyFill="1" applyBorder="1"/>
    <xf numFmtId="0" fontId="5" fillId="0" borderId="0" xfId="0" applyFont="1"/>
    <xf numFmtId="0" fontId="6" fillId="0" borderId="0" xfId="0" applyFont="1"/>
    <xf numFmtId="0" fontId="7" fillId="0" borderId="0" xfId="0" applyFont="1"/>
    <xf numFmtId="3" fontId="0" fillId="2" borderId="2" xfId="0" applyNumberFormat="1" applyFill="1" applyBorder="1"/>
    <xf numFmtId="0" fontId="8" fillId="0" borderId="0" xfId="0" applyFont="1" applyAlignment="1">
      <alignment wrapText="1"/>
    </xf>
    <xf numFmtId="164" fontId="0" fillId="3" borderId="0" xfId="1" applyNumberFormat="1" applyFont="1" applyFill="1" applyBorder="1"/>
    <xf numFmtId="164" fontId="6" fillId="4" borderId="1" xfId="1" applyNumberFormat="1" applyFont="1" applyFill="1" applyBorder="1"/>
    <xf numFmtId="164" fontId="6" fillId="4" borderId="0" xfId="0" applyNumberFormat="1" applyFont="1" applyFill="1"/>
    <xf numFmtId="164" fontId="2" fillId="4" borderId="0" xfId="0" applyNumberFormat="1" applyFont="1" applyFill="1"/>
    <xf numFmtId="164" fontId="0" fillId="5" borderId="0" xfId="0" applyNumberFormat="1" applyFill="1"/>
    <xf numFmtId="0" fontId="0" fillId="5" borderId="0" xfId="0" applyFill="1"/>
    <xf numFmtId="164" fontId="0" fillId="5" borderId="0" xfId="1" applyNumberFormat="1" applyFont="1" applyFill="1"/>
    <xf numFmtId="164" fontId="2" fillId="5" borderId="0" xfId="0" applyNumberFormat="1" applyFont="1" applyFill="1"/>
    <xf numFmtId="0" fontId="2" fillId="5" borderId="0" xfId="0" applyFont="1" applyFill="1" applyAlignment="1">
      <alignment horizontal="center"/>
    </xf>
    <xf numFmtId="10" fontId="6" fillId="4" borderId="0" xfId="2" applyNumberFormat="1" applyFont="1" applyFill="1"/>
    <xf numFmtId="0" fontId="10" fillId="0" borderId="0" xfId="0" applyFont="1"/>
    <xf numFmtId="0" fontId="11" fillId="3" borderId="0" xfId="0" applyFont="1" applyFill="1" applyAlignment="1" applyProtection="1">
      <alignment vertical="top"/>
      <protection hidden="1"/>
    </xf>
    <xf numFmtId="0" fontId="13" fillId="3" borderId="0" xfId="0" applyFont="1" applyFill="1" applyAlignment="1" applyProtection="1">
      <alignment vertical="center" wrapText="1"/>
      <protection hidden="1"/>
    </xf>
    <xf numFmtId="0" fontId="0" fillId="3" borderId="0" xfId="0" applyFill="1" applyAlignment="1" applyProtection="1">
      <alignment vertical="center" wrapText="1"/>
      <protection hidden="1"/>
    </xf>
    <xf numFmtId="0" fontId="13" fillId="3" borderId="0" xfId="0" applyFont="1" applyFill="1" applyProtection="1">
      <protection hidden="1"/>
    </xf>
    <xf numFmtId="0" fontId="0" fillId="3" borderId="0" xfId="0" applyFill="1" applyProtection="1">
      <protection hidden="1"/>
    </xf>
    <xf numFmtId="0" fontId="14" fillId="3" borderId="0" xfId="0" applyFont="1" applyFill="1" applyAlignment="1" applyProtection="1">
      <alignment vertical="center" wrapText="1"/>
      <protection hidden="1"/>
    </xf>
    <xf numFmtId="0" fontId="11" fillId="3" borderId="0" xfId="0" applyFont="1" applyFill="1" applyProtection="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841375</xdr:colOff>
      <xdr:row>1</xdr:row>
      <xdr:rowOff>0</xdr:rowOff>
    </xdr:from>
    <xdr:to>
      <xdr:col>3</xdr:col>
      <xdr:colOff>180398</xdr:colOff>
      <xdr:row>3</xdr:row>
      <xdr:rowOff>177800</xdr:rowOff>
    </xdr:to>
    <xdr:pic>
      <xdr:nvPicPr>
        <xdr:cNvPr id="2" name="Picture 1">
          <a:extLst>
            <a:ext uri="{FF2B5EF4-FFF2-40B4-BE49-F238E27FC236}">
              <a16:creationId xmlns:a16="http://schemas.microsoft.com/office/drawing/2014/main" id="{7A7438BD-1558-410C-898A-EE3847347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34025" y="266700"/>
          <a:ext cx="1748848" cy="714375"/>
        </a:xfrm>
        <a:prstGeom prst="rect">
          <a:avLst/>
        </a:prstGeom>
      </xdr:spPr>
    </xdr:pic>
    <xdr:clientData/>
  </xdr:twoCellAnchor>
  <xdr:twoCellAnchor editAs="oneCell">
    <xdr:from>
      <xdr:col>3</xdr:col>
      <xdr:colOff>584201</xdr:colOff>
      <xdr:row>0</xdr:row>
      <xdr:rowOff>127000</xdr:rowOff>
    </xdr:from>
    <xdr:to>
      <xdr:col>28</xdr:col>
      <xdr:colOff>228601</xdr:colOff>
      <xdr:row>3</xdr:row>
      <xdr:rowOff>259824</xdr:rowOff>
    </xdr:to>
    <xdr:pic>
      <xdr:nvPicPr>
        <xdr:cNvPr id="4" name="Picture 3">
          <a:extLst>
            <a:ext uri="{FF2B5EF4-FFF2-40B4-BE49-F238E27FC236}">
              <a16:creationId xmlns:a16="http://schemas.microsoft.com/office/drawing/2014/main" id="{70AFA8E5-BC35-D171-5D88-28609CE5A8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89851" y="127000"/>
          <a:ext cx="2082800" cy="929749"/>
        </a:xfrm>
        <a:prstGeom prst="rect">
          <a:avLst/>
        </a:prstGeom>
      </xdr:spPr>
    </xdr:pic>
    <xdr:clientData/>
  </xdr:twoCellAnchor>
  <xdr:twoCellAnchor editAs="oneCell">
    <xdr:from>
      <xdr:col>0</xdr:col>
      <xdr:colOff>3429000</xdr:colOff>
      <xdr:row>68</xdr:row>
      <xdr:rowOff>6350</xdr:rowOff>
    </xdr:from>
    <xdr:to>
      <xdr:col>25</xdr:col>
      <xdr:colOff>171450</xdr:colOff>
      <xdr:row>78</xdr:row>
      <xdr:rowOff>154740</xdr:rowOff>
    </xdr:to>
    <xdr:pic>
      <xdr:nvPicPr>
        <xdr:cNvPr id="5" name="Picture 4">
          <a:extLst>
            <a:ext uri="{FF2B5EF4-FFF2-40B4-BE49-F238E27FC236}">
              <a16:creationId xmlns:a16="http://schemas.microsoft.com/office/drawing/2014/main" id="{0DE2F3DF-DF80-4BC6-BFB5-29B5CE6377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29000" y="15544800"/>
          <a:ext cx="4457700" cy="19898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1460500</xdr:colOff>
      <xdr:row>0</xdr:row>
      <xdr:rowOff>0</xdr:rowOff>
    </xdr:from>
    <xdr:to>
      <xdr:col>8</xdr:col>
      <xdr:colOff>183573</xdr:colOff>
      <xdr:row>3</xdr:row>
      <xdr:rowOff>76200</xdr:rowOff>
    </xdr:to>
    <xdr:pic>
      <xdr:nvPicPr>
        <xdr:cNvPr id="2" name="Picture 1">
          <a:extLst>
            <a:ext uri="{FF2B5EF4-FFF2-40B4-BE49-F238E27FC236}">
              <a16:creationId xmlns:a16="http://schemas.microsoft.com/office/drawing/2014/main" id="{46C5559D-F931-4C96-8ED1-8FD91198C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8850" y="0"/>
          <a:ext cx="1666298" cy="7239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9BB7-8E16-4976-8CFD-523533B841CF}">
  <dimension ref="A1:U96"/>
  <sheetViews>
    <sheetView zoomScaleNormal="100" workbookViewId="0">
      <selection activeCell="A10" sqref="A10"/>
    </sheetView>
  </sheetViews>
  <sheetFormatPr defaultRowHeight="14.5" x14ac:dyDescent="0.35"/>
  <cols>
    <col min="1" max="1" width="67.1796875" customWidth="1"/>
    <col min="2" max="2" width="25.81640625" customWidth="1"/>
    <col min="5" max="5" width="32.1796875" hidden="1" customWidth="1"/>
    <col min="6" max="6" width="11.1796875" hidden="1" customWidth="1"/>
    <col min="7" max="7" width="9.1796875" hidden="1" customWidth="1"/>
    <col min="8" max="9" width="8.7265625" hidden="1" customWidth="1"/>
    <col min="10" max="13" width="9.1796875" hidden="1" customWidth="1"/>
    <col min="14" max="14" width="11.54296875" hidden="1" customWidth="1"/>
    <col min="15" max="15" width="13.26953125" hidden="1" customWidth="1"/>
    <col min="16" max="20" width="11.54296875" hidden="1" customWidth="1"/>
    <col min="21" max="21" width="9.1796875" hidden="1" customWidth="1"/>
    <col min="22" max="25" width="0" hidden="1" customWidth="1"/>
  </cols>
  <sheetData>
    <row r="1" spans="1:17" ht="21" x14ac:dyDescent="0.5">
      <c r="A1" s="13" t="s">
        <v>71</v>
      </c>
    </row>
    <row r="2" spans="1:17" ht="21" x14ac:dyDescent="0.5">
      <c r="A2" s="13"/>
    </row>
    <row r="3" spans="1:17" ht="21" x14ac:dyDescent="0.5">
      <c r="A3" s="13" t="s">
        <v>63</v>
      </c>
    </row>
    <row r="4" spans="1:17" ht="21" x14ac:dyDescent="0.5">
      <c r="A4" s="13"/>
    </row>
    <row r="5" spans="1:17" x14ac:dyDescent="0.35">
      <c r="A5" t="s">
        <v>72</v>
      </c>
    </row>
    <row r="6" spans="1:17" x14ac:dyDescent="0.35">
      <c r="A6" s="1"/>
    </row>
    <row r="7" spans="1:17" ht="15.5" x14ac:dyDescent="0.35">
      <c r="A7" s="33" t="s">
        <v>75</v>
      </c>
    </row>
    <row r="8" spans="1:17" x14ac:dyDescent="0.35">
      <c r="A8" s="1"/>
    </row>
    <row r="9" spans="1:17" ht="15.5" x14ac:dyDescent="0.35">
      <c r="Q9" s="18"/>
    </row>
    <row r="10" spans="1:17" x14ac:dyDescent="0.35">
      <c r="A10" t="s">
        <v>62</v>
      </c>
    </row>
    <row r="11" spans="1:17" ht="15" thickBot="1" x14ac:dyDescent="0.4">
      <c r="A11" s="16"/>
      <c r="Q11" s="1"/>
    </row>
    <row r="12" spans="1:17" ht="15" thickBot="1" x14ac:dyDescent="0.4">
      <c r="A12" s="16" t="s">
        <v>46</v>
      </c>
      <c r="B12" s="11" t="s">
        <v>38</v>
      </c>
    </row>
    <row r="13" spans="1:17" ht="15" thickBot="1" x14ac:dyDescent="0.4">
      <c r="A13" s="16"/>
    </row>
    <row r="14" spans="1:17" ht="15" thickBot="1" x14ac:dyDescent="0.4">
      <c r="A14" s="16" t="s">
        <v>47</v>
      </c>
      <c r="B14" s="11" t="s">
        <v>11</v>
      </c>
      <c r="C14" t="s">
        <v>45</v>
      </c>
    </row>
    <row r="15" spans="1:17" ht="15" thickBot="1" x14ac:dyDescent="0.4">
      <c r="A15" s="16"/>
    </row>
    <row r="16" spans="1:17" ht="29.5" thickBot="1" x14ac:dyDescent="0.4">
      <c r="A16" s="16" t="s">
        <v>48</v>
      </c>
      <c r="B16" s="11" t="s">
        <v>12</v>
      </c>
      <c r="C16" t="s">
        <v>45</v>
      </c>
      <c r="F16" s="4"/>
    </row>
    <row r="17" spans="1:17" ht="29" x14ac:dyDescent="0.35">
      <c r="A17" s="22" t="s">
        <v>67</v>
      </c>
    </row>
    <row r="18" spans="1:17" ht="15" thickBot="1" x14ac:dyDescent="0.4">
      <c r="A18" s="16"/>
    </row>
    <row r="19" spans="1:17" ht="15" thickBot="1" x14ac:dyDescent="0.4">
      <c r="A19" s="16" t="s">
        <v>49</v>
      </c>
      <c r="B19" s="11" t="s">
        <v>12</v>
      </c>
      <c r="C19" t="s">
        <v>45</v>
      </c>
      <c r="Q19" s="1"/>
    </row>
    <row r="20" spans="1:17" ht="29" x14ac:dyDescent="0.35">
      <c r="A20" s="22" t="s">
        <v>50</v>
      </c>
    </row>
    <row r="21" spans="1:17" x14ac:dyDescent="0.35">
      <c r="A21" s="16"/>
    </row>
    <row r="22" spans="1:17" x14ac:dyDescent="0.35">
      <c r="A22" s="16" t="s">
        <v>52</v>
      </c>
      <c r="B22" s="17"/>
    </row>
    <row r="23" spans="1:17" ht="29" x14ac:dyDescent="0.35">
      <c r="A23" s="22" t="s">
        <v>68</v>
      </c>
    </row>
    <row r="24" spans="1:17" x14ac:dyDescent="0.35">
      <c r="A24" s="16"/>
    </row>
    <row r="25" spans="1:17" x14ac:dyDescent="0.35">
      <c r="A25" s="16" t="s">
        <v>51</v>
      </c>
      <c r="B25" s="17">
        <v>90000</v>
      </c>
      <c r="C25" t="s">
        <v>42</v>
      </c>
    </row>
    <row r="26" spans="1:17" ht="43.5" x14ac:dyDescent="0.35">
      <c r="A26" s="22" t="s">
        <v>64</v>
      </c>
    </row>
    <row r="27" spans="1:17" ht="29" x14ac:dyDescent="0.35">
      <c r="A27" s="22" t="s">
        <v>69</v>
      </c>
    </row>
    <row r="28" spans="1:17" x14ac:dyDescent="0.35">
      <c r="A28" s="22"/>
    </row>
    <row r="29" spans="1:17" x14ac:dyDescent="0.35">
      <c r="A29" s="16" t="s">
        <v>70</v>
      </c>
      <c r="B29" s="17"/>
    </row>
    <row r="30" spans="1:17" ht="29" x14ac:dyDescent="0.35">
      <c r="A30" s="22" t="s">
        <v>65</v>
      </c>
    </row>
    <row r="31" spans="1:17" x14ac:dyDescent="0.35">
      <c r="A31" s="16"/>
    </row>
    <row r="32" spans="1:17" x14ac:dyDescent="0.35">
      <c r="A32" s="16" t="s">
        <v>53</v>
      </c>
      <c r="B32" s="17"/>
      <c r="C32" t="s">
        <v>43</v>
      </c>
    </row>
    <row r="33" spans="1:20" ht="72.5" x14ac:dyDescent="0.35">
      <c r="A33" s="22" t="s">
        <v>66</v>
      </c>
      <c r="B33" s="23"/>
    </row>
    <row r="34" spans="1:20" x14ac:dyDescent="0.35">
      <c r="A34" s="16"/>
    </row>
    <row r="35" spans="1:20" ht="29" x14ac:dyDescent="0.35">
      <c r="A35" s="16" t="s">
        <v>54</v>
      </c>
      <c r="B35" s="15"/>
    </row>
    <row r="36" spans="1:20" ht="15" thickBot="1" x14ac:dyDescent="0.4">
      <c r="A36" s="16"/>
    </row>
    <row r="37" spans="1:20" ht="19" thickBot="1" x14ac:dyDescent="0.5">
      <c r="A37" s="19" t="s">
        <v>30</v>
      </c>
      <c r="B37" s="24">
        <v>100000</v>
      </c>
      <c r="E37" t="s">
        <v>3</v>
      </c>
      <c r="F37" s="6">
        <v>0.02</v>
      </c>
      <c r="N37" s="4">
        <v>150000</v>
      </c>
      <c r="O37" s="4">
        <f>+N37*7</f>
        <v>1050000</v>
      </c>
      <c r="P37" s="4">
        <v>200000</v>
      </c>
      <c r="Q37" s="4">
        <v>200000</v>
      </c>
      <c r="R37" s="4">
        <f>+P37+Q37</f>
        <v>400000</v>
      </c>
      <c r="S37" s="4">
        <f>+R37*2</f>
        <v>800000</v>
      </c>
      <c r="T37" s="4"/>
    </row>
    <row r="38" spans="1:20" x14ac:dyDescent="0.35">
      <c r="N38" s="4">
        <v>43600</v>
      </c>
      <c r="O38" s="4">
        <f>+N38*7</f>
        <v>305200</v>
      </c>
      <c r="P38" s="4">
        <v>64667</v>
      </c>
      <c r="Q38" s="4">
        <v>64667</v>
      </c>
      <c r="R38" s="4">
        <f>+P38+Q38</f>
        <v>129334</v>
      </c>
      <c r="S38" s="4">
        <f>+R38*2</f>
        <v>258668</v>
      </c>
      <c r="T38" s="4">
        <f>+B47-S38</f>
        <v>-229380.3</v>
      </c>
    </row>
    <row r="39" spans="1:20" x14ac:dyDescent="0.35">
      <c r="A39" t="s">
        <v>1</v>
      </c>
      <c r="B39" s="27">
        <f>F75</f>
        <v>20787.7</v>
      </c>
      <c r="N39" s="4"/>
      <c r="O39" s="4"/>
      <c r="P39" s="4">
        <f>+P37-P38</f>
        <v>135333</v>
      </c>
      <c r="Q39" s="4">
        <f>+Q37-Q38</f>
        <v>135333</v>
      </c>
      <c r="R39" s="4">
        <f>+R37-R38</f>
        <v>270666</v>
      </c>
      <c r="S39" s="4">
        <f>+R39*2</f>
        <v>541332</v>
      </c>
      <c r="T39" s="4"/>
    </row>
    <row r="40" spans="1:20" x14ac:dyDescent="0.35">
      <c r="E40" s="1" t="s">
        <v>73</v>
      </c>
    </row>
    <row r="41" spans="1:20" x14ac:dyDescent="0.35">
      <c r="A41" t="s">
        <v>2</v>
      </c>
      <c r="B41" s="27">
        <f>B37*F37</f>
        <v>2000</v>
      </c>
      <c r="C41" s="2"/>
      <c r="E41" s="3" t="s">
        <v>4</v>
      </c>
      <c r="F41" s="3" t="s">
        <v>5</v>
      </c>
      <c r="G41" t="s">
        <v>6</v>
      </c>
    </row>
    <row r="43" spans="1:20" x14ac:dyDescent="0.35">
      <c r="A43" t="s">
        <v>14</v>
      </c>
      <c r="B43" s="28">
        <f>IF(B19="No",IF(B16="Yes",F96,F86),0)</f>
        <v>1000</v>
      </c>
      <c r="E43" s="4">
        <v>0</v>
      </c>
      <c r="F43" s="4">
        <v>54435</v>
      </c>
      <c r="G43" s="5">
        <v>0</v>
      </c>
    </row>
    <row r="44" spans="1:20" x14ac:dyDescent="0.35">
      <c r="E44" s="4">
        <f>F43</f>
        <v>54435</v>
      </c>
      <c r="F44" s="4">
        <v>62850</v>
      </c>
      <c r="G44" s="5">
        <v>0.01</v>
      </c>
    </row>
    <row r="45" spans="1:20" x14ac:dyDescent="0.35">
      <c r="A45" t="s">
        <v>9</v>
      </c>
      <c r="B45" s="29">
        <f>F64</f>
        <v>5500</v>
      </c>
      <c r="E45" s="4">
        <f>F44+1</f>
        <v>62851</v>
      </c>
      <c r="F45" s="4">
        <v>66620</v>
      </c>
      <c r="G45" s="5">
        <v>0.02</v>
      </c>
    </row>
    <row r="46" spans="1:20" x14ac:dyDescent="0.35">
      <c r="E46" s="4">
        <f t="shared" ref="E46:E61" si="0">F45+1</f>
        <v>66621</v>
      </c>
      <c r="F46" s="4">
        <v>70618</v>
      </c>
      <c r="G46" s="5">
        <v>2.5000000000000001E-2</v>
      </c>
    </row>
    <row r="47" spans="1:20" x14ac:dyDescent="0.35">
      <c r="A47" s="1" t="s">
        <v>22</v>
      </c>
      <c r="B47" s="30">
        <f>B39+B41+B43+B45</f>
        <v>29287.7</v>
      </c>
      <c r="D47" s="7"/>
      <c r="E47" s="4">
        <f t="shared" si="0"/>
        <v>70619</v>
      </c>
      <c r="F47" s="4">
        <v>74855</v>
      </c>
      <c r="G47" s="5">
        <v>0.03</v>
      </c>
    </row>
    <row r="48" spans="1:20" x14ac:dyDescent="0.35">
      <c r="A48" s="1"/>
      <c r="B48" s="10"/>
      <c r="D48" s="7"/>
      <c r="E48" s="4">
        <f t="shared" si="0"/>
        <v>74856</v>
      </c>
      <c r="F48" s="4">
        <v>79346</v>
      </c>
      <c r="G48" s="5">
        <v>3.5000000000000003E-2</v>
      </c>
    </row>
    <row r="49" spans="1:10" ht="18.5" x14ac:dyDescent="0.45">
      <c r="A49" s="19" t="s">
        <v>37</v>
      </c>
      <c r="B49" s="32">
        <f>B47/B37</f>
        <v>0.292877</v>
      </c>
      <c r="C49" t="s">
        <v>39</v>
      </c>
      <c r="D49" s="7"/>
      <c r="E49" s="4">
        <f t="shared" si="0"/>
        <v>79347</v>
      </c>
      <c r="F49" s="4">
        <v>84107</v>
      </c>
      <c r="G49" s="5">
        <v>0.04</v>
      </c>
    </row>
    <row r="50" spans="1:10" x14ac:dyDescent="0.35">
      <c r="D50" s="7"/>
      <c r="E50" s="4">
        <f t="shared" si="0"/>
        <v>84108</v>
      </c>
      <c r="F50" s="4">
        <v>89154</v>
      </c>
      <c r="G50" s="5">
        <v>4.4999999999999998E-2</v>
      </c>
    </row>
    <row r="51" spans="1:10" x14ac:dyDescent="0.35">
      <c r="E51" s="4">
        <f t="shared" si="0"/>
        <v>89155</v>
      </c>
      <c r="F51" s="4">
        <v>94503</v>
      </c>
      <c r="G51" s="5">
        <v>0.05</v>
      </c>
    </row>
    <row r="52" spans="1:10" x14ac:dyDescent="0.35">
      <c r="A52" s="1" t="s">
        <v>61</v>
      </c>
      <c r="E52" s="4">
        <f t="shared" si="0"/>
        <v>94504</v>
      </c>
      <c r="F52" s="4">
        <v>100174</v>
      </c>
      <c r="G52" s="5">
        <v>5.5E-2</v>
      </c>
      <c r="J52" s="1"/>
    </row>
    <row r="53" spans="1:10" x14ac:dyDescent="0.35">
      <c r="A53" t="s">
        <v>57</v>
      </c>
      <c r="B53" s="15">
        <v>100</v>
      </c>
      <c r="E53" s="4">
        <f t="shared" si="0"/>
        <v>100175</v>
      </c>
      <c r="F53" s="4">
        <v>106185</v>
      </c>
      <c r="G53" s="5">
        <v>0.06</v>
      </c>
    </row>
    <row r="54" spans="1:10" x14ac:dyDescent="0.35">
      <c r="A54" t="s">
        <v>58</v>
      </c>
      <c r="B54" s="15"/>
      <c r="E54" s="4">
        <f t="shared" si="0"/>
        <v>106186</v>
      </c>
      <c r="F54" s="4">
        <v>112556</v>
      </c>
      <c r="G54" s="5">
        <v>6.5000000000000002E-2</v>
      </c>
    </row>
    <row r="55" spans="1:10" x14ac:dyDescent="0.35">
      <c r="A55" t="s">
        <v>59</v>
      </c>
      <c r="B55" s="15"/>
      <c r="E55" s="4">
        <f t="shared" si="0"/>
        <v>112557</v>
      </c>
      <c r="F55" s="4">
        <v>119309</v>
      </c>
      <c r="G55" s="5">
        <v>7.0000000000000007E-2</v>
      </c>
    </row>
    <row r="56" spans="1:10" x14ac:dyDescent="0.35">
      <c r="A56" t="s">
        <v>60</v>
      </c>
      <c r="B56" s="15"/>
      <c r="E56" s="4">
        <f t="shared" si="0"/>
        <v>119310</v>
      </c>
      <c r="F56" s="4">
        <v>126467</v>
      </c>
      <c r="G56" s="5">
        <v>7.4999999999999997E-2</v>
      </c>
    </row>
    <row r="57" spans="1:10" x14ac:dyDescent="0.35">
      <c r="A57" t="s">
        <v>29</v>
      </c>
      <c r="B57" s="31">
        <f>SUM(B53:B56)</f>
        <v>100</v>
      </c>
      <c r="E57" s="4">
        <f t="shared" si="0"/>
        <v>126468</v>
      </c>
      <c r="F57" s="4">
        <v>134056</v>
      </c>
      <c r="G57" s="5">
        <v>0.08</v>
      </c>
    </row>
    <row r="58" spans="1:10" x14ac:dyDescent="0.35">
      <c r="E58" s="4">
        <f t="shared" si="0"/>
        <v>134057</v>
      </c>
      <c r="F58" s="4">
        <v>142100</v>
      </c>
      <c r="G58" s="5">
        <v>8.5000000000000006E-2</v>
      </c>
    </row>
    <row r="59" spans="1:10" x14ac:dyDescent="0.35">
      <c r="A59" s="1" t="s">
        <v>55</v>
      </c>
      <c r="B59" s="26">
        <f>B47-B57</f>
        <v>29187.7</v>
      </c>
      <c r="E59" s="4">
        <f t="shared" si="0"/>
        <v>142101</v>
      </c>
      <c r="F59" s="4">
        <v>150626</v>
      </c>
      <c r="G59" s="5">
        <v>0.09</v>
      </c>
    </row>
    <row r="60" spans="1:10" x14ac:dyDescent="0.35">
      <c r="E60" s="4">
        <f t="shared" si="0"/>
        <v>150627</v>
      </c>
      <c r="F60" s="4">
        <v>159663</v>
      </c>
      <c r="G60" s="5">
        <v>9.5000000000000001E-2</v>
      </c>
    </row>
    <row r="61" spans="1:10" x14ac:dyDescent="0.35">
      <c r="A61" t="s">
        <v>56</v>
      </c>
      <c r="B61" s="21">
        <v>1000</v>
      </c>
      <c r="E61" s="4">
        <f t="shared" si="0"/>
        <v>159664</v>
      </c>
      <c r="F61" s="4"/>
      <c r="G61" s="5">
        <v>0.1</v>
      </c>
    </row>
    <row r="63" spans="1:10" ht="18.5" x14ac:dyDescent="0.45">
      <c r="A63" s="19" t="s">
        <v>34</v>
      </c>
      <c r="B63" s="25">
        <f>B59-B61</f>
        <v>28187.7</v>
      </c>
      <c r="C63" t="s">
        <v>41</v>
      </c>
      <c r="E63" t="s">
        <v>0</v>
      </c>
      <c r="F63" s="7">
        <f>B37</f>
        <v>100000</v>
      </c>
    </row>
    <row r="64" spans="1:10" x14ac:dyDescent="0.35">
      <c r="E64" t="s">
        <v>21</v>
      </c>
      <c r="F64">
        <f>IF(B14="No",0,IF(F63&lt;E44,F63*G43,IF(F63&lt;E45,F63*G44,IF(F63&lt;E46,F63*G45,IF(F63&lt;E47,F63*G46,IF(F63&lt;E48,F63*G47,IF(F63&lt;E49,F63*G48,IF(F63&lt;E50,F63*G49,IF(F63&lt;E51,F63*G50,IF(F63&lt;E52,F63*G51,IF(F63&lt;E53,F63*G52,IF(F63&lt;E54,F63*G53,IF(F63&lt;E55,F63*G54,IF(F63&lt;E56,F63*G55,IF(F63&lt;E57,F63*G56,IF(F63&lt;E58,F63*G57,IF(F63&lt;E59,F63*G58,IF(F63&lt;E60,F63*G59,IF(F63&lt;E61,F63*G60,F63*G61)))))))))))))))))))</f>
        <v>5500</v>
      </c>
    </row>
    <row r="66" spans="1:8" ht="15.5" x14ac:dyDescent="0.35">
      <c r="A66" s="18" t="s">
        <v>40</v>
      </c>
      <c r="E66" s="1" t="s">
        <v>74</v>
      </c>
    </row>
    <row r="67" spans="1:8" ht="18.5" x14ac:dyDescent="0.45">
      <c r="A67" s="20" t="s">
        <v>44</v>
      </c>
    </row>
    <row r="68" spans="1:8" x14ac:dyDescent="0.35">
      <c r="E68">
        <v>0</v>
      </c>
      <c r="F68">
        <v>18200</v>
      </c>
      <c r="G68">
        <v>0</v>
      </c>
    </row>
    <row r="69" spans="1:8" x14ac:dyDescent="0.35">
      <c r="E69">
        <f>F68+1</f>
        <v>18201</v>
      </c>
      <c r="F69">
        <v>45000</v>
      </c>
      <c r="G69">
        <v>0</v>
      </c>
      <c r="H69">
        <v>0.16</v>
      </c>
    </row>
    <row r="70" spans="1:8" x14ac:dyDescent="0.35">
      <c r="E70">
        <f t="shared" ref="E70:E72" si="1">F69+1</f>
        <v>45001</v>
      </c>
      <c r="F70">
        <v>135000</v>
      </c>
      <c r="G70">
        <v>4288</v>
      </c>
      <c r="H70">
        <v>0.3</v>
      </c>
    </row>
    <row r="71" spans="1:8" x14ac:dyDescent="0.35">
      <c r="E71">
        <f t="shared" si="1"/>
        <v>135001</v>
      </c>
      <c r="F71">
        <v>190000</v>
      </c>
      <c r="G71">
        <v>31288</v>
      </c>
      <c r="H71">
        <v>0.37</v>
      </c>
    </row>
    <row r="72" spans="1:8" x14ac:dyDescent="0.35">
      <c r="E72">
        <f t="shared" si="1"/>
        <v>190001</v>
      </c>
      <c r="G72">
        <v>51667</v>
      </c>
      <c r="H72">
        <v>0.45</v>
      </c>
    </row>
    <row r="74" spans="1:8" x14ac:dyDescent="0.35">
      <c r="E74" t="s">
        <v>0</v>
      </c>
      <c r="F74" s="7">
        <f>B37</f>
        <v>100000</v>
      </c>
    </row>
    <row r="75" spans="1:8" x14ac:dyDescent="0.35">
      <c r="E75" t="s">
        <v>20</v>
      </c>
      <c r="F75" s="7">
        <f>IF(F74&lt;E69,G68,IF(F74&lt;E70,G69+(F74-E69)*H69,IF(F74&lt;E71,G70+(F74-E70)*H70,IF(F74&lt;E72,G71+(F74-E71)*H71,G72+(F74-E72)*H72))))</f>
        <v>20787.7</v>
      </c>
    </row>
    <row r="76" spans="1:8" x14ac:dyDescent="0.35">
      <c r="F76" s="7"/>
    </row>
    <row r="78" spans="1:8" x14ac:dyDescent="0.35">
      <c r="E78" t="s">
        <v>16</v>
      </c>
    </row>
    <row r="79" spans="1:8" x14ac:dyDescent="0.35">
      <c r="E79" s="1" t="s">
        <v>15</v>
      </c>
    </row>
    <row r="80" spans="1:8" x14ac:dyDescent="0.35">
      <c r="E80">
        <v>0</v>
      </c>
      <c r="F80">
        <v>93000</v>
      </c>
      <c r="G80" s="2">
        <v>0</v>
      </c>
    </row>
    <row r="81" spans="5:7" x14ac:dyDescent="0.35">
      <c r="E81">
        <f>+F80+1</f>
        <v>93001</v>
      </c>
      <c r="F81">
        <v>108000</v>
      </c>
      <c r="G81" s="2">
        <v>0.01</v>
      </c>
    </row>
    <row r="82" spans="5:7" x14ac:dyDescent="0.35">
      <c r="E82">
        <f>+F81+1</f>
        <v>108001</v>
      </c>
      <c r="F82">
        <v>144000</v>
      </c>
      <c r="G82" s="8">
        <v>1.2500000000000001E-2</v>
      </c>
    </row>
    <row r="83" spans="5:7" x14ac:dyDescent="0.35">
      <c r="E83">
        <f>+F82+1</f>
        <v>144001</v>
      </c>
      <c r="G83" s="8">
        <v>1.4999999999999999E-2</v>
      </c>
    </row>
    <row r="85" spans="5:7" x14ac:dyDescent="0.35">
      <c r="E85" t="s">
        <v>0</v>
      </c>
      <c r="F85" s="7">
        <f>B37</f>
        <v>100000</v>
      </c>
      <c r="G85" s="9"/>
    </row>
    <row r="86" spans="5:7" x14ac:dyDescent="0.35">
      <c r="E86" t="s">
        <v>19</v>
      </c>
      <c r="F86">
        <f>IF(F85&lt;E81,F85*G80,IF(F85&lt;E82,F85*G81,IF(F85&lt;E83,F85*G82,F85*G83)))</f>
        <v>1000</v>
      </c>
    </row>
    <row r="89" spans="5:7" x14ac:dyDescent="0.35">
      <c r="E89" t="s">
        <v>17</v>
      </c>
    </row>
    <row r="90" spans="5:7" x14ac:dyDescent="0.35">
      <c r="E90">
        <v>0</v>
      </c>
      <c r="F90">
        <v>186000</v>
      </c>
      <c r="G90" s="2">
        <v>0</v>
      </c>
    </row>
    <row r="91" spans="5:7" x14ac:dyDescent="0.35">
      <c r="E91">
        <f>F90+1</f>
        <v>186001</v>
      </c>
      <c r="F91">
        <v>216000</v>
      </c>
      <c r="G91" s="2">
        <v>0.01</v>
      </c>
    </row>
    <row r="92" spans="5:7" x14ac:dyDescent="0.35">
      <c r="E92">
        <f>F91+1</f>
        <v>216001</v>
      </c>
      <c r="F92">
        <v>288000</v>
      </c>
      <c r="G92" s="8">
        <v>1.2500000000000001E-2</v>
      </c>
    </row>
    <row r="93" spans="5:7" x14ac:dyDescent="0.35">
      <c r="E93">
        <f>F92+1</f>
        <v>288001</v>
      </c>
      <c r="G93" s="8">
        <v>1.4999999999999999E-2</v>
      </c>
    </row>
    <row r="95" spans="5:7" x14ac:dyDescent="0.35">
      <c r="E95" t="s">
        <v>0</v>
      </c>
      <c r="F95" s="7">
        <f>B37</f>
        <v>100000</v>
      </c>
    </row>
    <row r="96" spans="5:7" x14ac:dyDescent="0.35">
      <c r="E96" t="s">
        <v>19</v>
      </c>
      <c r="F96">
        <f>IF(F95&lt;E91,F95*G90,IF(F95&lt;E92,F95*G91,IF(F95&lt;E93,F95*G92,F95*G93)))</f>
        <v>0</v>
      </c>
    </row>
  </sheetData>
  <dataValidations count="1">
    <dataValidation type="list" allowBlank="1" showInputMessage="1" showErrorMessage="1" sqref="B19 B14:B16" xr:uid="{EA3F7718-8766-4B1A-8EB4-B6DF7D459D70}">
      <formula1>"Yes,No"</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4925-C470-4750-B838-39C6ACD69DE4}">
  <dimension ref="B2:G24"/>
  <sheetViews>
    <sheetView tabSelected="1" workbookViewId="0">
      <selection activeCell="B2" sqref="B2:G24"/>
    </sheetView>
  </sheetViews>
  <sheetFormatPr defaultRowHeight="14.5" x14ac:dyDescent="0.35"/>
  <cols>
    <col min="7" max="7" width="126.81640625" customWidth="1"/>
  </cols>
  <sheetData>
    <row r="2" spans="2:7" x14ac:dyDescent="0.35">
      <c r="B2" s="34" t="s">
        <v>76</v>
      </c>
      <c r="C2" s="34"/>
      <c r="D2" s="34"/>
      <c r="E2" s="34"/>
      <c r="F2" s="34"/>
      <c r="G2" s="34"/>
    </row>
    <row r="3" spans="2:7" x14ac:dyDescent="0.35">
      <c r="B3" s="34"/>
      <c r="C3" s="34"/>
      <c r="D3" s="34"/>
      <c r="E3" s="34"/>
      <c r="F3" s="34"/>
      <c r="G3" s="34"/>
    </row>
    <row r="4" spans="2:7" x14ac:dyDescent="0.35">
      <c r="B4" s="35" t="s">
        <v>77</v>
      </c>
      <c r="C4" s="36"/>
      <c r="D4" s="36"/>
      <c r="E4" s="36"/>
      <c r="F4" s="36"/>
      <c r="G4" s="36"/>
    </row>
    <row r="5" spans="2:7" x14ac:dyDescent="0.35">
      <c r="B5" s="36"/>
      <c r="C5" s="36"/>
      <c r="D5" s="36"/>
      <c r="E5" s="36"/>
      <c r="F5" s="36"/>
      <c r="G5" s="36"/>
    </row>
    <row r="6" spans="2:7" x14ac:dyDescent="0.35">
      <c r="B6" s="37"/>
      <c r="C6" s="38"/>
      <c r="D6" s="38"/>
      <c r="E6" s="38"/>
      <c r="F6" s="38"/>
      <c r="G6" s="38"/>
    </row>
    <row r="7" spans="2:7" x14ac:dyDescent="0.35">
      <c r="B7" s="39" t="s">
        <v>78</v>
      </c>
      <c r="C7" s="36"/>
      <c r="D7" s="36"/>
      <c r="E7" s="36"/>
      <c r="F7" s="36"/>
      <c r="G7" s="36"/>
    </row>
    <row r="8" spans="2:7" x14ac:dyDescent="0.35">
      <c r="B8" s="36"/>
      <c r="C8" s="36"/>
      <c r="D8" s="36"/>
      <c r="E8" s="36"/>
      <c r="F8" s="36"/>
      <c r="G8" s="36"/>
    </row>
    <row r="9" spans="2:7" x14ac:dyDescent="0.35">
      <c r="B9" s="37"/>
      <c r="C9" s="38"/>
      <c r="D9" s="38"/>
      <c r="E9" s="38"/>
      <c r="F9" s="38"/>
      <c r="G9" s="38"/>
    </row>
    <row r="10" spans="2:7" x14ac:dyDescent="0.35">
      <c r="B10" s="40" t="s">
        <v>79</v>
      </c>
      <c r="C10" s="38"/>
      <c r="D10" s="38"/>
      <c r="E10" s="38"/>
      <c r="F10" s="38"/>
      <c r="G10" s="38"/>
    </row>
    <row r="11" spans="2:7" x14ac:dyDescent="0.35">
      <c r="B11" s="35" t="s">
        <v>80</v>
      </c>
      <c r="C11" s="36"/>
      <c r="D11" s="36"/>
      <c r="E11" s="36"/>
      <c r="F11" s="36"/>
      <c r="G11" s="36"/>
    </row>
    <row r="12" spans="2:7" x14ac:dyDescent="0.35">
      <c r="B12" s="36"/>
      <c r="C12" s="36"/>
      <c r="D12" s="36"/>
      <c r="E12" s="36"/>
      <c r="F12" s="36"/>
      <c r="G12" s="36"/>
    </row>
    <row r="13" spans="2:7" x14ac:dyDescent="0.35">
      <c r="B13" s="36"/>
      <c r="C13" s="36"/>
      <c r="D13" s="36"/>
      <c r="E13" s="36"/>
      <c r="F13" s="36"/>
      <c r="G13" s="36"/>
    </row>
    <row r="14" spans="2:7" x14ac:dyDescent="0.35">
      <c r="B14" s="36"/>
      <c r="C14" s="36"/>
      <c r="D14" s="36"/>
      <c r="E14" s="36"/>
      <c r="F14" s="36"/>
      <c r="G14" s="36"/>
    </row>
    <row r="15" spans="2:7" x14ac:dyDescent="0.35">
      <c r="B15" s="36"/>
      <c r="C15" s="36"/>
      <c r="D15" s="36"/>
      <c r="E15" s="36"/>
      <c r="F15" s="36"/>
      <c r="G15" s="36"/>
    </row>
    <row r="16" spans="2:7" x14ac:dyDescent="0.35">
      <c r="B16" s="35" t="s">
        <v>81</v>
      </c>
      <c r="C16" s="36"/>
      <c r="D16" s="36"/>
      <c r="E16" s="36"/>
      <c r="F16" s="36"/>
      <c r="G16" s="36"/>
    </row>
    <row r="17" spans="2:7" x14ac:dyDescent="0.35">
      <c r="B17" s="35"/>
      <c r="C17" s="36"/>
      <c r="D17" s="36"/>
      <c r="E17" s="36"/>
      <c r="F17" s="36"/>
      <c r="G17" s="36"/>
    </row>
    <row r="18" spans="2:7" x14ac:dyDescent="0.35">
      <c r="B18" s="37"/>
      <c r="C18" s="38"/>
      <c r="D18" s="38"/>
      <c r="E18" s="38"/>
      <c r="F18" s="38"/>
      <c r="G18" s="38"/>
    </row>
    <row r="19" spans="2:7" x14ac:dyDescent="0.35">
      <c r="B19" s="40" t="s">
        <v>82</v>
      </c>
      <c r="C19" s="38"/>
      <c r="D19" s="38"/>
      <c r="E19" s="38"/>
      <c r="F19" s="38"/>
      <c r="G19" s="38"/>
    </row>
    <row r="20" spans="2:7" x14ac:dyDescent="0.35">
      <c r="B20" s="35" t="s">
        <v>83</v>
      </c>
      <c r="C20" s="36"/>
      <c r="D20" s="36"/>
      <c r="E20" s="36"/>
      <c r="F20" s="36"/>
      <c r="G20" s="36"/>
    </row>
    <row r="21" spans="2:7" x14ac:dyDescent="0.35">
      <c r="B21" s="36"/>
      <c r="C21" s="36"/>
      <c r="D21" s="36"/>
      <c r="E21" s="36"/>
      <c r="F21" s="36"/>
      <c r="G21" s="36"/>
    </row>
    <row r="22" spans="2:7" x14ac:dyDescent="0.35">
      <c r="B22" s="36"/>
      <c r="C22" s="36"/>
      <c r="D22" s="36"/>
      <c r="E22" s="36"/>
      <c r="F22" s="36"/>
      <c r="G22" s="36"/>
    </row>
    <row r="23" spans="2:7" x14ac:dyDescent="0.35">
      <c r="B23" s="36"/>
      <c r="C23" s="36"/>
      <c r="D23" s="36"/>
      <c r="E23" s="36"/>
      <c r="F23" s="36"/>
      <c r="G23" s="36"/>
    </row>
    <row r="24" spans="2:7" x14ac:dyDescent="0.35">
      <c r="B24" s="36"/>
      <c r="C24" s="36"/>
      <c r="D24" s="36"/>
      <c r="E24" s="36"/>
      <c r="F24" s="36"/>
      <c r="G24" s="36"/>
    </row>
  </sheetData>
  <mergeCells count="6">
    <mergeCell ref="B4:G5"/>
    <mergeCell ref="B7:G8"/>
    <mergeCell ref="B11:G15"/>
    <mergeCell ref="B16:G16"/>
    <mergeCell ref="B17:G17"/>
    <mergeCell ref="B20:G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0BC8C-245C-4B1F-A95B-CB57B17511C5}">
  <dimension ref="A1:I74"/>
  <sheetViews>
    <sheetView workbookViewId="0">
      <selection activeCell="B25" sqref="B25"/>
    </sheetView>
  </sheetViews>
  <sheetFormatPr defaultRowHeight="14.5" x14ac:dyDescent="0.35"/>
  <cols>
    <col min="1" max="1" width="30.54296875" customWidth="1"/>
    <col min="2" max="2" width="25.81640625" customWidth="1"/>
    <col min="5" max="5" width="32.1796875" hidden="1" customWidth="1"/>
    <col min="6" max="6" width="11.1796875" hidden="1" customWidth="1"/>
    <col min="7" max="7" width="9.1796875" hidden="1" customWidth="1"/>
    <col min="8" max="8" width="8.7265625" hidden="1" customWidth="1"/>
  </cols>
  <sheetData>
    <row r="1" spans="1:6" ht="21" x14ac:dyDescent="0.5">
      <c r="A1" s="13" t="s">
        <v>32</v>
      </c>
    </row>
    <row r="2" spans="1:6" x14ac:dyDescent="0.35">
      <c r="A2" s="1"/>
    </row>
    <row r="3" spans="1:6" x14ac:dyDescent="0.35">
      <c r="A3" s="1"/>
    </row>
    <row r="4" spans="1:6" x14ac:dyDescent="0.35">
      <c r="A4" s="1"/>
    </row>
    <row r="6" spans="1:6" ht="15" thickBot="1" x14ac:dyDescent="0.4"/>
    <row r="7" spans="1:6" ht="15" thickBot="1" x14ac:dyDescent="0.4">
      <c r="A7" t="s">
        <v>31</v>
      </c>
      <c r="B7" s="11" t="s">
        <v>35</v>
      </c>
    </row>
    <row r="8" spans="1:6" ht="15" thickBot="1" x14ac:dyDescent="0.4"/>
    <row r="9" spans="1:6" ht="15" thickBot="1" x14ac:dyDescent="0.4">
      <c r="A9" t="s">
        <v>10</v>
      </c>
      <c r="B9" s="11" t="s">
        <v>12</v>
      </c>
    </row>
    <row r="10" spans="1:6" ht="15" thickBot="1" x14ac:dyDescent="0.4"/>
    <row r="11" spans="1:6" ht="15" thickBot="1" x14ac:dyDescent="0.4">
      <c r="A11" t="s">
        <v>18</v>
      </c>
      <c r="B11" s="11" t="s">
        <v>12</v>
      </c>
      <c r="F11" s="4"/>
    </row>
    <row r="12" spans="1:6" ht="15" thickBot="1" x14ac:dyDescent="0.4"/>
    <row r="13" spans="1:6" ht="15" thickBot="1" x14ac:dyDescent="0.4">
      <c r="A13" t="s">
        <v>13</v>
      </c>
      <c r="B13" s="11" t="s">
        <v>11</v>
      </c>
    </row>
    <row r="14" spans="1:6" ht="15" thickBot="1" x14ac:dyDescent="0.4"/>
    <row r="15" spans="1:6" ht="15" thickBot="1" x14ac:dyDescent="0.4">
      <c r="A15" s="1" t="s">
        <v>30</v>
      </c>
      <c r="B15" s="12">
        <v>110000</v>
      </c>
      <c r="C15" t="s">
        <v>36</v>
      </c>
      <c r="E15" t="s">
        <v>3</v>
      </c>
      <c r="F15" s="6">
        <v>0.02</v>
      </c>
    </row>
    <row r="17" spans="1:9" x14ac:dyDescent="0.35">
      <c r="A17" t="s">
        <v>1</v>
      </c>
      <c r="B17" s="7">
        <f>F53</f>
        <v>26216.674999999999</v>
      </c>
    </row>
    <row r="18" spans="1:9" x14ac:dyDescent="0.35">
      <c r="E18" s="1" t="s">
        <v>7</v>
      </c>
    </row>
    <row r="19" spans="1:9" x14ac:dyDescent="0.35">
      <c r="A19" t="s">
        <v>2</v>
      </c>
      <c r="B19" s="7">
        <f>B15*F15</f>
        <v>2200</v>
      </c>
      <c r="C19" s="2"/>
      <c r="E19" s="3" t="s">
        <v>4</v>
      </c>
      <c r="F19" s="3" t="s">
        <v>5</v>
      </c>
      <c r="G19" t="s">
        <v>6</v>
      </c>
    </row>
    <row r="21" spans="1:9" x14ac:dyDescent="0.35">
      <c r="A21" t="s">
        <v>14</v>
      </c>
      <c r="B21">
        <f>IF(B13="No",IF(B11="Yes",F74,F64),0)</f>
        <v>0</v>
      </c>
      <c r="E21" s="4">
        <v>0</v>
      </c>
      <c r="F21" s="4">
        <v>47014</v>
      </c>
      <c r="G21" s="5">
        <v>0</v>
      </c>
    </row>
    <row r="22" spans="1:9" x14ac:dyDescent="0.35">
      <c r="E22" s="4">
        <f>F21</f>
        <v>47014</v>
      </c>
      <c r="F22" s="4">
        <v>54282</v>
      </c>
      <c r="G22" s="5">
        <v>0.01</v>
      </c>
    </row>
    <row r="23" spans="1:9" x14ac:dyDescent="0.35">
      <c r="A23" t="s">
        <v>9</v>
      </c>
      <c r="B23" s="4">
        <f>F42</f>
        <v>0</v>
      </c>
      <c r="E23" s="4">
        <f>F22+1</f>
        <v>54283</v>
      </c>
      <c r="F23" s="4">
        <v>57538</v>
      </c>
      <c r="G23" s="5">
        <v>0.02</v>
      </c>
    </row>
    <row r="24" spans="1:9" x14ac:dyDescent="0.35">
      <c r="E24" s="4">
        <f t="shared" ref="E24:E39" si="0">F23+1</f>
        <v>57539</v>
      </c>
      <c r="F24" s="4">
        <v>60991</v>
      </c>
      <c r="G24" s="5">
        <v>2.5000000000000001E-2</v>
      </c>
    </row>
    <row r="25" spans="1:9" x14ac:dyDescent="0.35">
      <c r="A25" s="1" t="s">
        <v>22</v>
      </c>
      <c r="B25" s="10">
        <f>B17+B19+B21+B23</f>
        <v>28416.674999999999</v>
      </c>
      <c r="D25" s="7">
        <f>+B15-B25</f>
        <v>81583.324999999997</v>
      </c>
      <c r="E25" s="4">
        <f t="shared" si="0"/>
        <v>60992</v>
      </c>
      <c r="F25" s="4">
        <v>64651</v>
      </c>
      <c r="G25" s="5">
        <v>0.03</v>
      </c>
      <c r="I25">
        <f>+D25/12</f>
        <v>6798.6104166666664</v>
      </c>
    </row>
    <row r="26" spans="1:9" x14ac:dyDescent="0.35">
      <c r="E26" s="4">
        <f t="shared" si="0"/>
        <v>64652</v>
      </c>
      <c r="F26" s="4">
        <v>68529</v>
      </c>
      <c r="G26" s="5">
        <v>3.5000000000000003E-2</v>
      </c>
    </row>
    <row r="27" spans="1:9" x14ac:dyDescent="0.35">
      <c r="E27" s="4">
        <f t="shared" si="0"/>
        <v>68530</v>
      </c>
      <c r="F27" s="4">
        <v>72641</v>
      </c>
      <c r="G27" s="5">
        <v>0.04</v>
      </c>
    </row>
    <row r="28" spans="1:9" x14ac:dyDescent="0.35">
      <c r="A28" s="1" t="s">
        <v>23</v>
      </c>
      <c r="E28" s="4">
        <f t="shared" si="0"/>
        <v>72642</v>
      </c>
      <c r="F28" s="4">
        <v>77001</v>
      </c>
      <c r="G28" s="5">
        <v>4.4999999999999998E-2</v>
      </c>
    </row>
    <row r="29" spans="1:9" x14ac:dyDescent="0.35">
      <c r="A29" t="s">
        <v>24</v>
      </c>
      <c r="E29" s="4">
        <f t="shared" si="0"/>
        <v>77002</v>
      </c>
      <c r="F29" s="4">
        <v>81620</v>
      </c>
      <c r="G29" s="5">
        <v>0.05</v>
      </c>
    </row>
    <row r="30" spans="1:9" x14ac:dyDescent="0.35">
      <c r="A30" t="s">
        <v>25</v>
      </c>
      <c r="B30">
        <v>3600</v>
      </c>
      <c r="E30" s="4">
        <f t="shared" si="0"/>
        <v>81621</v>
      </c>
      <c r="F30" s="4">
        <v>86518</v>
      </c>
      <c r="G30" s="5">
        <v>5.5E-2</v>
      </c>
    </row>
    <row r="31" spans="1:9" x14ac:dyDescent="0.35">
      <c r="A31" t="s">
        <v>26</v>
      </c>
      <c r="E31" s="4">
        <f t="shared" si="0"/>
        <v>86519</v>
      </c>
      <c r="F31" s="4">
        <v>91709</v>
      </c>
      <c r="G31" s="5">
        <v>0.06</v>
      </c>
    </row>
    <row r="32" spans="1:9" x14ac:dyDescent="0.35">
      <c r="A32" t="s">
        <v>27</v>
      </c>
      <c r="E32" s="4">
        <f t="shared" si="0"/>
        <v>91710</v>
      </c>
      <c r="F32" s="4">
        <v>97212</v>
      </c>
      <c r="G32" s="5">
        <v>6.5000000000000002E-2</v>
      </c>
    </row>
    <row r="33" spans="1:8" x14ac:dyDescent="0.35">
      <c r="A33" t="s">
        <v>29</v>
      </c>
      <c r="B33" s="1">
        <f>SUM(B29:B32)</f>
        <v>3600</v>
      </c>
      <c r="E33" s="4">
        <f t="shared" si="0"/>
        <v>97213</v>
      </c>
      <c r="F33" s="4">
        <v>103045</v>
      </c>
      <c r="G33" s="5">
        <v>7.0000000000000007E-2</v>
      </c>
    </row>
    <row r="34" spans="1:8" x14ac:dyDescent="0.35">
      <c r="E34" s="4">
        <f t="shared" si="0"/>
        <v>103046</v>
      </c>
      <c r="F34" s="4">
        <v>109227</v>
      </c>
      <c r="G34" s="5">
        <v>7.4999999999999997E-2</v>
      </c>
    </row>
    <row r="35" spans="1:8" x14ac:dyDescent="0.35">
      <c r="A35" s="1" t="s">
        <v>28</v>
      </c>
      <c r="B35" s="10">
        <f>B25-B33</f>
        <v>24816.674999999999</v>
      </c>
      <c r="E35" s="4">
        <f t="shared" si="0"/>
        <v>109228</v>
      </c>
      <c r="F35" s="4">
        <v>115781</v>
      </c>
      <c r="G35" s="5">
        <v>0.08</v>
      </c>
    </row>
    <row r="36" spans="1:8" x14ac:dyDescent="0.35">
      <c r="E36" s="4">
        <f t="shared" si="0"/>
        <v>115782</v>
      </c>
      <c r="F36" s="4">
        <v>122728</v>
      </c>
      <c r="G36" s="5">
        <v>8.5000000000000006E-2</v>
      </c>
    </row>
    <row r="37" spans="1:8" x14ac:dyDescent="0.35">
      <c r="A37" t="s">
        <v>33</v>
      </c>
      <c r="B37" s="14">
        <v>24000</v>
      </c>
      <c r="E37" s="4">
        <f t="shared" si="0"/>
        <v>122729</v>
      </c>
      <c r="F37" s="4">
        <v>130092</v>
      </c>
      <c r="G37" s="5">
        <v>0.09</v>
      </c>
    </row>
    <row r="38" spans="1:8" x14ac:dyDescent="0.35">
      <c r="E38" s="4">
        <f t="shared" si="0"/>
        <v>130093</v>
      </c>
      <c r="F38" s="4">
        <v>137897</v>
      </c>
      <c r="G38" s="5">
        <v>9.5000000000000001E-2</v>
      </c>
    </row>
    <row r="39" spans="1:8" x14ac:dyDescent="0.35">
      <c r="A39" s="1" t="s">
        <v>34</v>
      </c>
      <c r="B39" s="10">
        <f>B35-B37</f>
        <v>816.67499999999927</v>
      </c>
      <c r="E39" s="4">
        <f t="shared" si="0"/>
        <v>137898</v>
      </c>
      <c r="F39" s="4"/>
      <c r="G39" s="5">
        <v>0.1</v>
      </c>
    </row>
    <row r="41" spans="1:8" x14ac:dyDescent="0.35">
      <c r="E41" t="s">
        <v>0</v>
      </c>
      <c r="F41" s="7">
        <f>B15</f>
        <v>110000</v>
      </c>
    </row>
    <row r="42" spans="1:8" x14ac:dyDescent="0.35">
      <c r="E42" t="s">
        <v>21</v>
      </c>
      <c r="F42">
        <f>IF(B9="No",0,IF(F41&lt;E22,F41*G21,IF(F41&lt;E23,F41*G22,IF(F41&lt;E24,F41*G23,IF(F41&lt;E25,F41*G24,IF(F41&lt;E26,F41*G25,IF(F41&lt;E27,F41*G26,IF(F41&lt;E28,F41*G27,IF(F41&lt;E29,F41*G28,IF(F41&lt;E30,F41*G29,IF(F41&lt;E31,F41*G30,IF(F41&lt;E32,F41*G31,IF(F41&lt;E33,F41*G32,IF(F41&lt;E34,F41*G33,IF(F41&lt;E35,F41*G34,IF(F41&lt;E36,F41*G35,IF(F41&lt;E37,F41*G36,IF(F41&lt;E38,F41*G37,IF(F41&lt;E39,F41*G38,F41*G39)))))))))))))))))))</f>
        <v>0</v>
      </c>
    </row>
    <row r="44" spans="1:8" x14ac:dyDescent="0.35">
      <c r="E44" s="1" t="s">
        <v>8</v>
      </c>
    </row>
    <row r="46" spans="1:8" x14ac:dyDescent="0.35">
      <c r="E46">
        <v>0</v>
      </c>
      <c r="F46">
        <v>18200</v>
      </c>
      <c r="G46">
        <v>0</v>
      </c>
    </row>
    <row r="47" spans="1:8" x14ac:dyDescent="0.35">
      <c r="E47">
        <f>F46+1</f>
        <v>18201</v>
      </c>
      <c r="F47">
        <v>45000</v>
      </c>
      <c r="G47">
        <v>0</v>
      </c>
      <c r="H47">
        <v>0.19</v>
      </c>
    </row>
    <row r="48" spans="1:8" x14ac:dyDescent="0.35">
      <c r="E48">
        <f t="shared" ref="E48:E50" si="1">F47+1</f>
        <v>45001</v>
      </c>
      <c r="F48">
        <v>120000</v>
      </c>
      <c r="G48">
        <v>5092</v>
      </c>
      <c r="H48">
        <v>0.32500000000000001</v>
      </c>
    </row>
    <row r="49" spans="5:8" x14ac:dyDescent="0.35">
      <c r="E49">
        <f t="shared" si="1"/>
        <v>120001</v>
      </c>
      <c r="F49">
        <v>180000</v>
      </c>
      <c r="G49">
        <v>29467</v>
      </c>
      <c r="H49">
        <v>0.37</v>
      </c>
    </row>
    <row r="50" spans="5:8" x14ac:dyDescent="0.35">
      <c r="E50">
        <f t="shared" si="1"/>
        <v>180001</v>
      </c>
      <c r="G50">
        <v>51667</v>
      </c>
      <c r="H50">
        <v>0.45</v>
      </c>
    </row>
    <row r="52" spans="5:8" x14ac:dyDescent="0.35">
      <c r="E52" t="s">
        <v>0</v>
      </c>
      <c r="F52" s="7">
        <f>B15</f>
        <v>110000</v>
      </c>
    </row>
    <row r="53" spans="5:8" x14ac:dyDescent="0.35">
      <c r="E53" t="s">
        <v>20</v>
      </c>
      <c r="F53" s="7">
        <f>IF(F52&lt;E47,G46,IF(F52&lt;E48,G47+(F52-E47)*H47,IF(F52&lt;E49,G48+(F52-E48)*H48,IF(F52&lt;E50,G49+(F52-E49)*H49,G50+(F52-E50)*H50))))</f>
        <v>26216.674999999999</v>
      </c>
    </row>
    <row r="54" spans="5:8" x14ac:dyDescent="0.35">
      <c r="F54" s="7"/>
    </row>
    <row r="56" spans="5:8" x14ac:dyDescent="0.35">
      <c r="E56" t="s">
        <v>16</v>
      </c>
    </row>
    <row r="57" spans="5:8" x14ac:dyDescent="0.35">
      <c r="E57" s="1" t="s">
        <v>15</v>
      </c>
    </row>
    <row r="58" spans="5:8" x14ac:dyDescent="0.35">
      <c r="E58">
        <v>0</v>
      </c>
      <c r="F58">
        <v>90000</v>
      </c>
      <c r="G58" s="2">
        <v>0</v>
      </c>
    </row>
    <row r="59" spans="5:8" x14ac:dyDescent="0.35">
      <c r="E59">
        <f>+F58+1</f>
        <v>90001</v>
      </c>
      <c r="F59">
        <v>105000</v>
      </c>
      <c r="G59" s="2">
        <v>0.01</v>
      </c>
    </row>
    <row r="60" spans="5:8" x14ac:dyDescent="0.35">
      <c r="E60">
        <f>+F59+1</f>
        <v>105001</v>
      </c>
      <c r="F60">
        <v>140000</v>
      </c>
      <c r="G60" s="8">
        <v>1.2500000000000001E-2</v>
      </c>
    </row>
    <row r="61" spans="5:8" x14ac:dyDescent="0.35">
      <c r="E61">
        <f>+F60+1</f>
        <v>140001</v>
      </c>
      <c r="G61" s="8">
        <v>1.4999999999999999E-2</v>
      </c>
    </row>
    <row r="63" spans="5:8" x14ac:dyDescent="0.35">
      <c r="E63" t="s">
        <v>0</v>
      </c>
      <c r="F63" s="7">
        <f>B15</f>
        <v>110000</v>
      </c>
      <c r="G63" s="9"/>
    </row>
    <row r="64" spans="5:8" x14ac:dyDescent="0.35">
      <c r="E64" t="s">
        <v>19</v>
      </c>
      <c r="F64">
        <f>IF(F63&lt;E59,F63*G58,IF(F63&lt;E60,F63*G59,IF(F63&lt;E61,F63*G60,F63*G61)))</f>
        <v>1375</v>
      </c>
    </row>
    <row r="67" spans="5:7" x14ac:dyDescent="0.35">
      <c r="E67" t="s">
        <v>17</v>
      </c>
    </row>
    <row r="68" spans="5:7" x14ac:dyDescent="0.35">
      <c r="E68">
        <v>0</v>
      </c>
      <c r="F68">
        <v>180000</v>
      </c>
      <c r="G68" s="2">
        <v>0</v>
      </c>
    </row>
    <row r="69" spans="5:7" x14ac:dyDescent="0.35">
      <c r="E69">
        <f>F68+1</f>
        <v>180001</v>
      </c>
      <c r="F69">
        <v>210000</v>
      </c>
      <c r="G69" s="2">
        <v>0.01</v>
      </c>
    </row>
    <row r="70" spans="5:7" x14ac:dyDescent="0.35">
      <c r="E70">
        <f>F69+1</f>
        <v>210001</v>
      </c>
      <c r="F70">
        <v>280000</v>
      </c>
      <c r="G70" s="8">
        <v>1.2500000000000001E-2</v>
      </c>
    </row>
    <row r="71" spans="5:7" x14ac:dyDescent="0.35">
      <c r="E71">
        <f>F70+1</f>
        <v>280001</v>
      </c>
      <c r="G71" s="8">
        <v>1.4999999999999999E-2</v>
      </c>
    </row>
    <row r="73" spans="5:7" x14ac:dyDescent="0.35">
      <c r="E73" t="s">
        <v>0</v>
      </c>
      <c r="F73" s="7">
        <f>B15</f>
        <v>110000</v>
      </c>
    </row>
    <row r="74" spans="5:7" x14ac:dyDescent="0.35">
      <c r="E74" t="s">
        <v>19</v>
      </c>
      <c r="F74">
        <f>IF(F73&lt;E69,F73*G68,IF(F73&lt;E70,F73*G69,IF(F73&lt;E71,F73*G70,F73*G71)))</f>
        <v>0</v>
      </c>
    </row>
  </sheetData>
  <dataValidations count="1">
    <dataValidation type="list" allowBlank="1" showInputMessage="1" showErrorMessage="1" sqref="B13 B9:B11" xr:uid="{962F814D-C833-48A7-9004-651FBBC92607}">
      <formula1>"Yes,No"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171ad4-a565-4858-a384-a39baba2cd56">
      <Terms xmlns="http://schemas.microsoft.com/office/infopath/2007/PartnerControls"/>
    </lcf76f155ced4ddcb4097134ff3c332f>
    <TaxCatchAll xmlns="70c3bdec-88dc-454b-a833-a35fd02a3d7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01238390911C4F9CCD4491C524310C" ma:contentTypeVersion="11" ma:contentTypeDescription="Create a new document." ma:contentTypeScope="" ma:versionID="d2f9132676eb289e4b2f44fdbaaa8334">
  <xsd:schema xmlns:xsd="http://www.w3.org/2001/XMLSchema" xmlns:xs="http://www.w3.org/2001/XMLSchema" xmlns:p="http://schemas.microsoft.com/office/2006/metadata/properties" xmlns:ns2="91171ad4-a565-4858-a384-a39baba2cd56" xmlns:ns3="70c3bdec-88dc-454b-a833-a35fd02a3d74" targetNamespace="http://schemas.microsoft.com/office/2006/metadata/properties" ma:root="true" ma:fieldsID="cede1147776312f9b73b9f25cd06c0f9" ns2:_="" ns3:_="">
    <xsd:import namespace="91171ad4-a565-4858-a384-a39baba2cd56"/>
    <xsd:import namespace="70c3bdec-88dc-454b-a833-a35fd02a3d7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71ad4-a565-4858-a384-a39baba2cd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eb65cc0-f84e-4c0e-bd4e-57f61b8b739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0c3bdec-88dc-454b-a833-a35fd02a3d7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af5993b-8bc4-47e1-9eb8-8008733e324c}" ma:internalName="TaxCatchAll" ma:showField="CatchAllData" ma:web="70c3bdec-88dc-454b-a833-a35fd02a3d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6EE02-BBA9-4B26-A07F-51E2DF0F8BBC}">
  <ds:schemaRefs>
    <ds:schemaRef ds:uri="http://schemas.microsoft.com/office/2006/metadata/properties"/>
    <ds:schemaRef ds:uri="http://schemas.microsoft.com/office/infopath/2007/PartnerControls"/>
    <ds:schemaRef ds:uri="91171ad4-a565-4858-a384-a39baba2cd56"/>
    <ds:schemaRef ds:uri="70c3bdec-88dc-454b-a833-a35fd02a3d74"/>
  </ds:schemaRefs>
</ds:datastoreItem>
</file>

<file path=customXml/itemProps2.xml><?xml version="1.0" encoding="utf-8"?>
<ds:datastoreItem xmlns:ds="http://schemas.openxmlformats.org/officeDocument/2006/customXml" ds:itemID="{5A4F189C-3C70-4C3B-A7FC-0E6A98CC9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71ad4-a565-4858-a384-a39baba2cd56"/>
    <ds:schemaRef ds:uri="70c3bdec-88dc-454b-a833-a35fd02a3d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D54F7B-2B95-4E43-8C5F-91DA0CAB3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Annualised Tax Calculator</vt:lpstr>
      <vt:lpstr>Terms of Use</vt:lpstr>
      <vt:lpstr>Tax Calculator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Fairuz Azli</dc:creator>
  <cp:lastModifiedBy>Rachel James</cp:lastModifiedBy>
  <dcterms:created xsi:type="dcterms:W3CDTF">2022-02-10T00:14:35Z</dcterms:created>
  <dcterms:modified xsi:type="dcterms:W3CDTF">2024-08-06T02:47:21Z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0x010100EC01238390911C4F9CCD4491C524310C</vt:lpwstr>
  </property>
  <property fmtid="{D5CDD505-2E9C-101B-9397-08002B2CF9AE}" pid="3" name="MediaServiceImageTags">
    <vt:lpwstr/>
  </property>
</Properties>
</file>